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45" windowWidth="19575" windowHeight="7365"/>
  </bookViews>
  <sheets>
    <sheet name="стр.1" sheetId="7" r:id="rId1"/>
    <sheet name="2020-2022" sheetId="1" r:id="rId2"/>
    <sheet name="закупка" sheetId="2" r:id="rId3"/>
    <sheet name="2021" sheetId="10" r:id="rId4"/>
    <sheet name="2022" sheetId="13" r:id="rId5"/>
    <sheet name="Лист6" sheetId="6" r:id="rId6"/>
    <sheet name="Лист7" sheetId="9" r:id="rId7"/>
    <sheet name="Лист8" sheetId="12" r:id="rId8"/>
  </sheets>
  <definedNames>
    <definedName name="_xlnm.Print_Area" localSheetId="1">'2020-2022'!$A$1:$G$84</definedName>
    <definedName name="_xlnm.Print_Area" localSheetId="3">'2021'!$A$1:$G$84</definedName>
    <definedName name="_xlnm.Print_Area" localSheetId="4">'2022'!$A$1:$G$84</definedName>
    <definedName name="_xlnm.Print_Area" localSheetId="2">закупка!$A$1:$H$37</definedName>
    <definedName name="_xlnm.Print_Area" localSheetId="0">стр.1!$A$1:$DD$34</definedName>
  </definedNames>
  <calcPr calcId="144525"/>
</workbook>
</file>

<file path=xl/calcChain.xml><?xml version="1.0" encoding="utf-8"?>
<calcChain xmlns="http://schemas.openxmlformats.org/spreadsheetml/2006/main">
  <c r="F13" i="2" l="1"/>
  <c r="G13" i="2"/>
  <c r="F15" i="2"/>
  <c r="G15" i="2"/>
  <c r="E13" i="2"/>
  <c r="E15" i="2"/>
  <c r="E12" i="2"/>
  <c r="H14" i="6"/>
  <c r="G12" i="2"/>
  <c r="G27" i="2" s="1"/>
  <c r="F27" i="2"/>
  <c r="D29" i="1"/>
  <c r="F9" i="1"/>
  <c r="F10" i="1"/>
  <c r="F12" i="1"/>
  <c r="F13" i="1"/>
  <c r="F14" i="1"/>
  <c r="F16" i="1"/>
  <c r="F17" i="1"/>
  <c r="F18" i="1"/>
  <c r="F19" i="1"/>
  <c r="F20" i="1"/>
  <c r="F22" i="1"/>
  <c r="F23" i="1"/>
  <c r="F24" i="1"/>
  <c r="F25" i="1"/>
  <c r="F26" i="1"/>
  <c r="F28" i="1"/>
  <c r="F29" i="1"/>
  <c r="F31" i="1"/>
  <c r="F33" i="1"/>
  <c r="F34" i="1"/>
  <c r="F35" i="1"/>
  <c r="F36" i="1"/>
  <c r="F38" i="1"/>
  <c r="F39" i="1"/>
  <c r="F41" i="1"/>
  <c r="F42" i="1"/>
  <c r="F43" i="1"/>
  <c r="F44" i="1"/>
  <c r="F45" i="1"/>
  <c r="F47" i="1"/>
  <c r="F48" i="1"/>
  <c r="F49" i="1"/>
  <c r="F51" i="1"/>
  <c r="F53" i="1"/>
  <c r="F54" i="1"/>
  <c r="F55" i="1"/>
  <c r="F56" i="1"/>
  <c r="F57" i="1"/>
  <c r="F58" i="1"/>
  <c r="F59" i="1"/>
  <c r="F60" i="1"/>
  <c r="F62" i="1"/>
  <c r="F63" i="1"/>
  <c r="F64" i="1"/>
  <c r="F65" i="1"/>
  <c r="F67" i="1"/>
  <c r="F68" i="1"/>
  <c r="F69" i="1"/>
  <c r="F70" i="1"/>
  <c r="F71" i="1"/>
  <c r="F72" i="1"/>
  <c r="F73" i="1"/>
  <c r="F74" i="1"/>
  <c r="F76" i="1"/>
  <c r="F77" i="1"/>
  <c r="F78" i="1"/>
  <c r="F80" i="1"/>
  <c r="F81" i="1"/>
  <c r="F82" i="1"/>
  <c r="F83" i="1"/>
  <c r="D72" i="13"/>
  <c r="D71" i="13"/>
  <c r="D69" i="13"/>
  <c r="D64" i="13" s="1"/>
  <c r="D57" i="13"/>
  <c r="D42" i="13"/>
  <c r="D41" i="13"/>
  <c r="D35" i="13"/>
  <c r="D34" i="13"/>
  <c r="D33" i="13"/>
  <c r="D29" i="13" s="1"/>
  <c r="D20" i="13"/>
  <c r="D14" i="13"/>
  <c r="D13" i="13" s="1"/>
  <c r="F82" i="13"/>
  <c r="D82" i="13"/>
  <c r="F77" i="13"/>
  <c r="D77" i="13"/>
  <c r="G73" i="13"/>
  <c r="F73" i="13"/>
  <c r="D73" i="13"/>
  <c r="G69" i="13"/>
  <c r="G64" i="13" s="1"/>
  <c r="G28" i="13" s="1"/>
  <c r="F69" i="13"/>
  <c r="F64" i="13" s="1"/>
  <c r="F62" i="13"/>
  <c r="D62" i="13"/>
  <c r="F59" i="13"/>
  <c r="D59" i="13"/>
  <c r="F55" i="13"/>
  <c r="D55" i="13"/>
  <c r="F48" i="13"/>
  <c r="D48" i="13"/>
  <c r="F29" i="13"/>
  <c r="F25" i="13"/>
  <c r="D25" i="13"/>
  <c r="D19" i="13"/>
  <c r="G19" i="13"/>
  <c r="F19" i="13"/>
  <c r="G16" i="13"/>
  <c r="F16" i="13"/>
  <c r="D16" i="13"/>
  <c r="G13" i="13"/>
  <c r="F13" i="13"/>
  <c r="G10" i="13"/>
  <c r="F10" i="13"/>
  <c r="F9" i="13" s="1"/>
  <c r="D10" i="13"/>
  <c r="G9" i="13"/>
  <c r="D7" i="12"/>
  <c r="H12" i="12" s="1"/>
  <c r="J9" i="12"/>
  <c r="E5" i="12"/>
  <c r="E4" i="12"/>
  <c r="E9" i="12" s="1"/>
  <c r="E7" i="12"/>
  <c r="F4" i="12"/>
  <c r="F5" i="12" s="1"/>
  <c r="F9" i="12" s="1"/>
  <c r="E9" i="1"/>
  <c r="E10" i="1"/>
  <c r="E12" i="1"/>
  <c r="E13" i="1"/>
  <c r="E14" i="1"/>
  <c r="E16" i="1"/>
  <c r="E17" i="1"/>
  <c r="E18" i="1"/>
  <c r="E19" i="1"/>
  <c r="E20" i="1"/>
  <c r="E22" i="1"/>
  <c r="E23" i="1"/>
  <c r="E24" i="1"/>
  <c r="E25" i="1"/>
  <c r="E26" i="1"/>
  <c r="E28" i="1"/>
  <c r="E29" i="1"/>
  <c r="E31" i="1"/>
  <c r="E33" i="1"/>
  <c r="E34" i="1"/>
  <c r="E35" i="1"/>
  <c r="E36" i="1"/>
  <c r="E38" i="1"/>
  <c r="E39" i="1"/>
  <c r="E41" i="1"/>
  <c r="E42" i="1"/>
  <c r="E43" i="1"/>
  <c r="E44" i="1"/>
  <c r="E45" i="1"/>
  <c r="E47" i="1"/>
  <c r="E48" i="1"/>
  <c r="E49" i="1"/>
  <c r="E51" i="1"/>
  <c r="E53" i="1"/>
  <c r="E54" i="1"/>
  <c r="E55" i="1"/>
  <c r="E56" i="1"/>
  <c r="E57" i="1"/>
  <c r="E58" i="1"/>
  <c r="E59" i="1"/>
  <c r="E60" i="1"/>
  <c r="E62" i="1"/>
  <c r="E63" i="1"/>
  <c r="E64" i="1"/>
  <c r="E65" i="1"/>
  <c r="E67" i="1"/>
  <c r="E68" i="1"/>
  <c r="E69" i="1"/>
  <c r="E70" i="1"/>
  <c r="E71" i="1"/>
  <c r="E72" i="1"/>
  <c r="E73" i="1"/>
  <c r="E74" i="1"/>
  <c r="E76" i="1"/>
  <c r="E77" i="1"/>
  <c r="E78" i="1"/>
  <c r="E80" i="1"/>
  <c r="E81" i="1"/>
  <c r="E82" i="1"/>
  <c r="E83" i="1"/>
  <c r="D72" i="10"/>
  <c r="D71" i="10"/>
  <c r="D69" i="10"/>
  <c r="D64" i="10" s="1"/>
  <c r="D57" i="10"/>
  <c r="D42" i="10"/>
  <c r="D41" i="10"/>
  <c r="D35" i="10"/>
  <c r="D29" i="10" s="1"/>
  <c r="D28" i="10" s="1"/>
  <c r="D34" i="10"/>
  <c r="D33" i="10"/>
  <c r="D20" i="10"/>
  <c r="D14" i="10"/>
  <c r="D13" i="10" s="1"/>
  <c r="F82" i="10"/>
  <c r="D82" i="10"/>
  <c r="F77" i="10"/>
  <c r="D77" i="10"/>
  <c r="G73" i="10"/>
  <c r="F73" i="10"/>
  <c r="D73" i="10"/>
  <c r="G69" i="10"/>
  <c r="F69" i="10"/>
  <c r="G64" i="10"/>
  <c r="G28" i="10" s="1"/>
  <c r="F64" i="10"/>
  <c r="F62" i="10"/>
  <c r="D62" i="10"/>
  <c r="F59" i="10"/>
  <c r="D59" i="10"/>
  <c r="D55" i="10"/>
  <c r="F55" i="10"/>
  <c r="F48" i="10"/>
  <c r="D48" i="10"/>
  <c r="F29" i="10"/>
  <c r="F28" i="10" s="1"/>
  <c r="F25" i="10"/>
  <c r="D25" i="10"/>
  <c r="G19" i="10"/>
  <c r="F19" i="10"/>
  <c r="D19" i="10"/>
  <c r="G16" i="10"/>
  <c r="G9" i="10" s="1"/>
  <c r="F16" i="10"/>
  <c r="D16" i="10"/>
  <c r="G13" i="10"/>
  <c r="F13" i="10"/>
  <c r="G10" i="10"/>
  <c r="F10" i="10"/>
  <c r="D10" i="10"/>
  <c r="F9" i="10"/>
  <c r="D14" i="1"/>
  <c r="D13" i="1" s="1"/>
  <c r="D20" i="1"/>
  <c r="H9" i="6"/>
  <c r="G9" i="9"/>
  <c r="H9" i="9" s="1"/>
  <c r="D72" i="1"/>
  <c r="D71" i="1"/>
  <c r="D69" i="1"/>
  <c r="D57" i="1"/>
  <c r="D42" i="1"/>
  <c r="D41" i="1"/>
  <c r="D35" i="1"/>
  <c r="D34" i="1"/>
  <c r="D33" i="1"/>
  <c r="J9" i="9"/>
  <c r="D7" i="9"/>
  <c r="H12" i="9" s="1"/>
  <c r="E5" i="9"/>
  <c r="E4" i="9"/>
  <c r="E9" i="9" s="1"/>
  <c r="E7" i="9"/>
  <c r="F4" i="9"/>
  <c r="F5" i="9" s="1"/>
  <c r="F7" i="2"/>
  <c r="F26" i="2" s="1"/>
  <c r="D19" i="1"/>
  <c r="H12" i="6"/>
  <c r="G9" i="6"/>
  <c r="D7" i="6"/>
  <c r="D9" i="6" s="1"/>
  <c r="E7" i="6"/>
  <c r="E5" i="6"/>
  <c r="E4" i="6"/>
  <c r="F4" i="6"/>
  <c r="F5" i="6" s="1"/>
  <c r="F9" i="6" s="1"/>
  <c r="D77" i="1"/>
  <c r="D82" i="1"/>
  <c r="G69" i="1"/>
  <c r="G64" i="1" s="1"/>
  <c r="G28" i="1" s="1"/>
  <c r="G73" i="1"/>
  <c r="D73" i="1"/>
  <c r="D62" i="1"/>
  <c r="D59" i="1"/>
  <c r="D55" i="1"/>
  <c r="D48" i="1"/>
  <c r="D25" i="1"/>
  <c r="G19" i="1"/>
  <c r="G16" i="1"/>
  <c r="D16" i="1"/>
  <c r="G13" i="1"/>
  <c r="G10" i="1"/>
  <c r="G9" i="1" s="1"/>
  <c r="D10" i="1"/>
  <c r="G7" i="2" l="1"/>
  <c r="G26" i="2" s="1"/>
  <c r="D28" i="13"/>
  <c r="D9" i="13"/>
  <c r="F28" i="13"/>
  <c r="D9" i="12"/>
  <c r="G9" i="12" s="1"/>
  <c r="D9" i="10"/>
  <c r="D9" i="9"/>
  <c r="F9" i="9"/>
  <c r="D64" i="1"/>
  <c r="E9" i="6"/>
  <c r="H9" i="12" l="1"/>
  <c r="J12" i="12"/>
  <c r="D28" i="1"/>
  <c r="D9" i="1"/>
  <c r="E27" i="2"/>
  <c r="E7" i="2"/>
  <c r="E26" i="2" s="1"/>
</calcChain>
</file>

<file path=xl/sharedStrings.xml><?xml version="1.0" encoding="utf-8"?>
<sst xmlns="http://schemas.openxmlformats.org/spreadsheetml/2006/main" count="460" uniqueCount="132">
  <si>
    <r>
      <t xml:space="preserve">  </t>
    </r>
    <r>
      <rPr>
        <b/>
        <sz val="12"/>
        <color theme="1"/>
        <rFont val="Times New Roman"/>
        <family val="1"/>
        <charset val="204"/>
      </rPr>
      <t>Раздел I. Поступления и выплаты</t>
    </r>
  </si>
  <si>
    <t xml:space="preserve">  Наименование показателя</t>
  </si>
  <si>
    <t>Код строки</t>
  </si>
  <si>
    <t>Код по бюджетной классификации Российской Федерации &lt;3&gt;</t>
  </si>
  <si>
    <t>Сумма</t>
  </si>
  <si>
    <t>финансовый год</t>
  </si>
  <si>
    <t>За пределами планового периода</t>
  </si>
  <si>
    <t>Остаток средств на начало текущего финансового года &lt;5&gt;</t>
  </si>
  <si>
    <t>x</t>
  </si>
  <si>
    <t>Остаток средств на конец  текущего финансового года &lt;5&gt;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</si>
  <si>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</si>
  <si>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</si>
  <si>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</si>
  <si>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</si>
  <si>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</si>
  <si>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</si>
  <si>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</si>
  <si>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</si>
  <si>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 xml:space="preserve">в том числе: 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</si>
  <si>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</si>
  <si>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</si>
  <si>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</si>
  <si>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</si>
  <si>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</si>
  <si>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х</t>
  </si>
  <si>
    <t>Расходы, всего</t>
  </si>
  <si>
    <t>на выплаты персоналу, всего</t>
  </si>
  <si>
    <t xml:space="preserve">  х</t>
  </si>
  <si>
    <t>оплата труда, из них:</t>
  </si>
  <si>
    <t>за счет средств районного бюджета</t>
  </si>
  <si>
    <t>за счет средств областного бюджета (областные и федеральные средства)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</si>
  <si>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</si>
  <si>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</si>
  <si>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</si>
  <si>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труда, из них:</t>
  </si>
  <si>
    <t>на иные выплаты работникам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</si>
  <si>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</si>
  <si>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</si>
  <si>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</si>
  <si>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</si>
  <si>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</si>
  <si>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</si>
  <si>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</si>
  <si>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</si>
  <si>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всего</t>
  </si>
  <si>
    <t>из них:налог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</si>
  <si>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</si>
  <si>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</si>
  <si>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</si>
  <si>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</si>
  <si>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</si>
  <si>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</si>
  <si>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</si>
  <si>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</si>
  <si>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</si>
  <si>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</si>
  <si>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</si>
  <si>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</si>
  <si>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</si>
  <si>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 х</t>
  </si>
  <si>
    <t>возврат в бюджет средств субсидии</t>
  </si>
  <si>
    <r>
      <t xml:space="preserve">прочие поступления, всего </t>
    </r>
    <r>
      <rPr>
        <vertAlign val="superscript"/>
        <sz val="8"/>
        <color theme="1"/>
        <rFont val="Times New Roman"/>
        <family val="1"/>
        <charset val="204"/>
      </rPr>
      <t>6</t>
    </r>
  </si>
  <si>
    <r>
      <t xml:space="preserve">расходы на закупку товаров, работ, услуг, всего </t>
    </r>
    <r>
      <rPr>
        <vertAlign val="superscript"/>
        <sz val="8"/>
        <color theme="1"/>
        <rFont val="Times New Roman"/>
        <family val="1"/>
        <charset val="204"/>
      </rPr>
      <t>7</t>
    </r>
  </si>
  <si>
    <r>
      <t xml:space="preserve">Выплаты, уменьшающие доход, всего </t>
    </r>
    <r>
      <rPr>
        <b/>
        <vertAlign val="superscript"/>
        <sz val="8"/>
        <color theme="1"/>
        <rFont val="Times New Roman"/>
        <family val="1"/>
        <charset val="204"/>
      </rPr>
      <t>8</t>
    </r>
  </si>
  <si>
    <r>
      <t xml:space="preserve">налог на прибыль </t>
    </r>
    <r>
      <rPr>
        <vertAlign val="superscript"/>
        <sz val="8"/>
        <color theme="1"/>
        <rFont val="Times New Roman"/>
        <family val="1"/>
        <charset val="204"/>
      </rPr>
      <t>8</t>
    </r>
  </si>
  <si>
    <r>
      <t xml:space="preserve">налог на добавленную стоимость </t>
    </r>
    <r>
      <rPr>
        <vertAlign val="superscript"/>
        <sz val="8"/>
        <color theme="1"/>
        <rFont val="Times New Roman"/>
        <family val="1"/>
        <charset val="204"/>
      </rPr>
      <t>8</t>
    </r>
  </si>
  <si>
    <r>
      <t xml:space="preserve">прочие налоги, уменьшающие доход </t>
    </r>
    <r>
      <rPr>
        <vertAlign val="superscript"/>
        <sz val="8"/>
        <color theme="1"/>
        <rFont val="Times New Roman"/>
        <family val="1"/>
        <charset val="204"/>
      </rPr>
      <t>8</t>
    </r>
  </si>
  <si>
    <r>
      <t>Прочие выплаты,всего</t>
    </r>
    <r>
      <rPr>
        <vertAlign val="superscript"/>
        <sz val="8"/>
        <color theme="1"/>
        <rFont val="Times New Roman"/>
        <family val="1"/>
        <charset val="204"/>
      </rPr>
      <t>9</t>
    </r>
  </si>
  <si>
    <r>
      <t xml:space="preserve">Раздел II Сведения по выплатам на закупки товаров, работ, услуг </t>
    </r>
    <r>
      <rPr>
        <b/>
        <vertAlign val="superscript"/>
        <sz val="12"/>
        <color theme="1"/>
        <rFont val="Times New Roman"/>
        <family val="1"/>
        <charset val="204"/>
      </rPr>
      <t>10</t>
    </r>
  </si>
  <si>
    <t>Наименование показателя</t>
  </si>
  <si>
    <r>
      <t xml:space="preserve">Код по бюджетной классификации Российской Федерации 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</si>
  <si>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 xml:space="preserve">Выплаты на закупку товаров, работ, услуг, всего </t>
    </r>
    <r>
      <rPr>
        <b/>
        <vertAlign val="superscript"/>
        <sz val="9"/>
        <color theme="1"/>
        <rFont val="Times New Roman"/>
        <family val="1"/>
        <charset val="204"/>
      </rPr>
      <t>11</t>
    </r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</si>
  <si>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</si>
  <si>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</t>
    </r>
    <r>
      <rPr>
        <vertAlign val="superscript"/>
        <sz val="9"/>
        <color theme="1"/>
        <rFont val="Times New Roman"/>
        <family val="1"/>
        <charset val="204"/>
      </rPr>
      <t>12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</si>
  <si>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</t>
    </r>
    <r>
      <rPr>
        <vertAlign val="superscript"/>
        <sz val="9"/>
        <color theme="1"/>
        <rFont val="Times New Roman"/>
        <family val="1"/>
        <charset val="204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</si>
  <si>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</t>
    </r>
    <r>
      <rPr>
        <vertAlign val="superscript"/>
        <sz val="9"/>
        <color theme="1"/>
        <rFont val="Times New Roman"/>
        <family val="1"/>
        <charset val="204"/>
      </rPr>
      <t>13</t>
    </r>
  </si>
  <si>
    <t>за счет субсидий, предоставляемых на финансовое обеспечение выполнения государственного (муниципального) задания</t>
  </si>
  <si>
    <t>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</si>
  <si>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</si>
  <si>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9"/>
        <color theme="1"/>
        <rFont val="Times New Roman"/>
        <family val="1"/>
        <charset val="204"/>
      </rPr>
      <t>15</t>
    </r>
  </si>
  <si>
    <t>за счет прочих источников финансового обеспечения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</si>
  <si>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9"/>
        <color theme="1"/>
        <rFont val="Times New Roman"/>
        <family val="1"/>
        <charset val="204"/>
      </rPr>
      <t>16</t>
    </r>
  </si>
  <si>
    <t>в том числе по году начала закупки:</t>
  </si>
  <si>
    <t>План</t>
  </si>
  <si>
    <t>Дата</t>
  </si>
  <si>
    <t>по Сводному реестру</t>
  </si>
  <si>
    <t>ИНН</t>
  </si>
  <si>
    <t>Единица измерения: руб.</t>
  </si>
  <si>
    <t>(с точностью до второго десятичного знака)</t>
  </si>
  <si>
    <t>УТВЕРЖДАЮ</t>
  </si>
  <si>
    <t>"</t>
  </si>
  <si>
    <t xml:space="preserve"> г.</t>
  </si>
  <si>
    <t>(наименование учреждения (подразделения)</t>
  </si>
  <si>
    <t>Коды</t>
  </si>
  <si>
    <t>КПП</t>
  </si>
  <si>
    <t>571401001</t>
  </si>
  <si>
    <t>единица измерения по ОКЕИ</t>
  </si>
  <si>
    <t>383</t>
  </si>
  <si>
    <t>Приложение</t>
  </si>
  <si>
    <t>Форма</t>
  </si>
  <si>
    <t xml:space="preserve">к Порядку составления  и утверждения плана финансово-хозяйственной деятельности муниципальных бюджетных учреждений        Кромского района Орловской области
</t>
  </si>
  <si>
    <t xml:space="preserve"> глава по БК</t>
  </si>
  <si>
    <t xml:space="preserve">Наименование  органа, осуществляющего функции и полномочия учредителя </t>
  </si>
  <si>
    <t>Е.Н.Амеличкина</t>
  </si>
  <si>
    <t xml:space="preserve">финансово-хозяйственной деятельности  на 2020 г. </t>
  </si>
  <si>
    <t>ОТДЕЛ ОБРАЗОВАНИЯ АДМИНИСТРАЦИИ КРОМСКОГО РАЙОНА</t>
  </si>
  <si>
    <t>МБОУ КР ОО "Шаховская средняя общеобразовательная школа"</t>
  </si>
  <si>
    <t>5714002940</t>
  </si>
  <si>
    <t xml:space="preserve">На 2020г.текущий </t>
  </si>
  <si>
    <t>На 2021г.первый год планового периода</t>
  </si>
  <si>
    <t>На 2022г.второй год планового периода</t>
  </si>
  <si>
    <t>район</t>
  </si>
  <si>
    <t>область</t>
  </si>
  <si>
    <t>иные цели</t>
  </si>
  <si>
    <t>внебюджет</t>
  </si>
  <si>
    <t>закупка</t>
  </si>
  <si>
    <t>доходы</t>
  </si>
  <si>
    <t>всего бюдж</t>
  </si>
  <si>
    <t>бюдж+внеб</t>
  </si>
  <si>
    <t xml:space="preserve">На 2021г.текущий </t>
  </si>
  <si>
    <t>09</t>
  </si>
  <si>
    <t>января</t>
  </si>
  <si>
    <t>20</t>
  </si>
  <si>
    <t>(на 2020 г. и плановый период 2021г. и 2022г.)</t>
  </si>
  <si>
    <t>09.01.2020</t>
  </si>
  <si>
    <t>546Ц7851</t>
  </si>
  <si>
    <t>54301763</t>
  </si>
  <si>
    <t>075</t>
  </si>
  <si>
    <t>Директор</t>
  </si>
  <si>
    <t xml:space="preserve">Исполнитель </t>
  </si>
  <si>
    <t>Главный бухгалтер</t>
  </si>
  <si>
    <t>Лазарева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</si>
</sst>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р_._-;\-* #,##0.00\ _р_._-;_-* &quot;-&quot;??\ _р_._-;_-@_-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vertAlign val="superscript"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vertAlign val="superscript"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164" fontId="20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/>
    <xf numFmtId="0" fontId="1" fillId="0" borderId="0" xfId="0" applyFont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13" fillId="0" borderId="0" xfId="1" applyFont="1"/>
    <xf numFmtId="0" fontId="13" fillId="0" borderId="0" xfId="1" applyFont="1" applyAlignment="1">
      <alignment horizontal="left"/>
    </xf>
    <xf numFmtId="0" fontId="13" fillId="0" borderId="0" xfId="1" applyFont="1" applyFill="1" applyAlignment="1">
      <alignment vertical="top" wrapText="1"/>
    </xf>
    <xf numFmtId="0" fontId="14" fillId="0" borderId="0" xfId="1" applyFont="1"/>
    <xf numFmtId="0" fontId="14" fillId="0" borderId="0" xfId="1" applyFont="1" applyAlignment="1">
      <alignment horizontal="right"/>
    </xf>
    <xf numFmtId="49" fontId="14" fillId="0" borderId="0" xfId="1" applyNumberFormat="1" applyFont="1" applyBorder="1" applyAlignment="1">
      <alignment horizontal="left"/>
    </xf>
    <xf numFmtId="0" fontId="15" fillId="0" borderId="0" xfId="1" applyFont="1"/>
    <xf numFmtId="0" fontId="15" fillId="0" borderId="14" xfId="1" applyFont="1" applyBorder="1"/>
    <xf numFmtId="0" fontId="15" fillId="0" borderId="14" xfId="1" applyFont="1" applyBorder="1" applyAlignment="1">
      <alignment horizontal="right"/>
    </xf>
    <xf numFmtId="49" fontId="15" fillId="0" borderId="14" xfId="1" applyNumberFormat="1" applyFont="1" applyFill="1" applyBorder="1" applyAlignment="1">
      <alignment horizontal="left"/>
    </xf>
    <xf numFmtId="0" fontId="14" fillId="0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 vertical="top"/>
    </xf>
    <xf numFmtId="0" fontId="14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 wrapText="1"/>
    </xf>
    <xf numFmtId="0" fontId="14" fillId="0" borderId="0" xfId="1" applyFont="1" applyAlignment="1">
      <alignment horizontal="left"/>
    </xf>
    <xf numFmtId="0" fontId="14" fillId="0" borderId="0" xfId="1" applyFont="1" applyBorder="1" applyAlignment="1">
      <alignment horizontal="right"/>
    </xf>
    <xf numFmtId="49" fontId="14" fillId="0" borderId="0" xfId="1" applyNumberFormat="1" applyFont="1" applyFill="1" applyBorder="1" applyAlignment="1">
      <alignment horizontal="left"/>
    </xf>
    <xf numFmtId="0" fontId="13" fillId="0" borderId="0" xfId="1" applyFont="1" applyAlignment="1">
      <alignment horizontal="center" vertical="top" wrapText="1"/>
    </xf>
    <xf numFmtId="0" fontId="14" fillId="0" borderId="0" xfId="1" applyFont="1" applyAlignment="1"/>
    <xf numFmtId="0" fontId="14" fillId="0" borderId="0" xfId="1" applyFont="1" applyFill="1" applyAlignment="1">
      <alignment horizontal="left"/>
    </xf>
    <xf numFmtId="0" fontId="19" fillId="0" borderId="0" xfId="1" applyFont="1" applyBorder="1" applyAlignment="1">
      <alignment horizontal="left"/>
    </xf>
    <xf numFmtId="49" fontId="19" fillId="0" borderId="0" xfId="1" applyNumberFormat="1" applyFont="1" applyBorder="1" applyAlignment="1">
      <alignment horizontal="left"/>
    </xf>
    <xf numFmtId="49" fontId="14" fillId="0" borderId="0" xfId="1" applyNumberFormat="1" applyFont="1" applyFill="1" applyBorder="1" applyAlignment="1">
      <alignment horizontal="center"/>
    </xf>
    <xf numFmtId="0" fontId="15" fillId="0" borderId="0" xfId="1" applyFont="1" applyAlignment="1"/>
    <xf numFmtId="0" fontId="8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vertical="top" wrapText="1"/>
    </xf>
    <xf numFmtId="0" fontId="3" fillId="5" borderId="4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5" fillId="0" borderId="14" xfId="1" applyFont="1" applyBorder="1" applyAlignment="1">
      <alignment horizontal="left" indent="4"/>
    </xf>
    <xf numFmtId="4" fontId="3" fillId="2" borderId="4" xfId="0" applyNumberFormat="1" applyFont="1" applyFill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4" borderId="4" xfId="0" applyNumberFormat="1" applyFont="1" applyFill="1" applyBorder="1" applyAlignment="1">
      <alignment horizontal="center" wrapText="1"/>
    </xf>
    <xf numFmtId="4" fontId="3" fillId="5" borderId="4" xfId="0" applyNumberFormat="1" applyFont="1" applyFill="1" applyBorder="1" applyAlignment="1">
      <alignment horizontal="center" wrapText="1"/>
    </xf>
    <xf numFmtId="4" fontId="0" fillId="0" borderId="0" xfId="0" applyNumberFormat="1"/>
    <xf numFmtId="4" fontId="0" fillId="6" borderId="0" xfId="0" applyNumberFormat="1" applyFill="1"/>
    <xf numFmtId="4" fontId="3" fillId="0" borderId="7" xfId="0" applyNumberFormat="1" applyFont="1" applyBorder="1" applyAlignment="1">
      <alignment vertical="top" wrapText="1"/>
    </xf>
    <xf numFmtId="4" fontId="3" fillId="4" borderId="4" xfId="0" applyNumberFormat="1" applyFont="1" applyFill="1" applyBorder="1" applyAlignment="1">
      <alignment vertical="top" wrapText="1"/>
    </xf>
    <xf numFmtId="4" fontId="3" fillId="6" borderId="7" xfId="0" applyNumberFormat="1" applyFont="1" applyFill="1" applyBorder="1" applyAlignment="1">
      <alignment vertical="top" wrapText="1"/>
    </xf>
    <xf numFmtId="4" fontId="3" fillId="6" borderId="4" xfId="0" applyNumberFormat="1" applyFont="1" applyFill="1" applyBorder="1" applyAlignment="1">
      <alignment horizontal="center" wrapText="1"/>
    </xf>
    <xf numFmtId="4" fontId="21" fillId="0" borderId="0" xfId="0" applyNumberFormat="1" applyFont="1"/>
    <xf numFmtId="0" fontId="22" fillId="0" borderId="0" xfId="0" applyFont="1"/>
    <xf numFmtId="0" fontId="13" fillId="0" borderId="0" xfId="1" applyFont="1" applyFill="1" applyAlignment="1">
      <alignment vertical="top" wrapText="1"/>
    </xf>
    <xf numFmtId="0" fontId="14" fillId="0" borderId="0" xfId="1" applyFont="1" applyAlignment="1">
      <alignment horizontal="right"/>
    </xf>
    <xf numFmtId="0" fontId="14" fillId="0" borderId="0" xfId="1" applyFont="1" applyFill="1" applyBorder="1" applyAlignment="1">
      <alignment horizontal="right"/>
    </xf>
    <xf numFmtId="0" fontId="18" fillId="0" borderId="0" xfId="1" applyFont="1" applyBorder="1" applyAlignment="1">
      <alignment horizontal="right" vertical="center" wrapText="1"/>
    </xf>
    <xf numFmtId="0" fontId="13" fillId="0" borderId="0" xfId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 vertical="top"/>
    </xf>
    <xf numFmtId="49" fontId="14" fillId="0" borderId="1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Border="1" applyAlignment="1">
      <alignment horizontal="right"/>
    </xf>
    <xf numFmtId="49" fontId="14" fillId="0" borderId="14" xfId="1" applyNumberFormat="1" applyFont="1" applyFill="1" applyBorder="1" applyAlignment="1">
      <alignment horizontal="left"/>
    </xf>
    <xf numFmtId="49" fontId="14" fillId="0" borderId="16" xfId="1" applyNumberFormat="1" applyFont="1" applyFill="1" applyBorder="1" applyAlignment="1">
      <alignment horizontal="center"/>
    </xf>
    <xf numFmtId="49" fontId="14" fillId="0" borderId="17" xfId="1" applyNumberFormat="1" applyFont="1" applyFill="1" applyBorder="1" applyAlignment="1">
      <alignment horizontal="center"/>
    </xf>
    <xf numFmtId="49" fontId="14" fillId="0" borderId="18" xfId="1" applyNumberFormat="1" applyFont="1" applyFill="1" applyBorder="1" applyAlignment="1">
      <alignment horizontal="center"/>
    </xf>
    <xf numFmtId="0" fontId="16" fillId="0" borderId="15" xfId="1" applyFont="1" applyBorder="1" applyAlignment="1">
      <alignment horizontal="center" vertical="top" wrapText="1"/>
    </xf>
    <xf numFmtId="0" fontId="17" fillId="0" borderId="0" xfId="1" applyFont="1" applyFill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4" fillId="0" borderId="18" xfId="1" applyFont="1" applyBorder="1" applyAlignment="1">
      <alignment horizontal="center"/>
    </xf>
    <xf numFmtId="49" fontId="18" fillId="0" borderId="0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13" fillId="0" borderId="0" xfId="1" applyFont="1" applyAlignment="1">
      <alignment horizontal="center" vertical="top" wrapText="1"/>
    </xf>
    <xf numFmtId="0" fontId="15" fillId="0" borderId="0" xfId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7" fillId="0" borderId="6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3" fillId="3" borderId="6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 wrapText="1"/>
    </xf>
    <xf numFmtId="4" fontId="3" fillId="3" borderId="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/>
    <xf numFmtId="0" fontId="22" fillId="0" borderId="0" xfId="0" applyFont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9525</xdr:colOff>
      <xdr:row>7</xdr:row>
      <xdr:rowOff>57150</xdr:rowOff>
    </xdr:from>
    <xdr:to>
      <xdr:col>85</xdr:col>
      <xdr:colOff>29845</xdr:colOff>
      <xdr:row>8</xdr:row>
      <xdr:rowOff>39370</xdr:rowOff>
    </xdr:to>
    <xdr:pic>
      <xdr:nvPicPr>
        <xdr:cNvPr id="3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695450"/>
          <a:ext cx="1734820" cy="173482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3"/>
  <sheetViews>
    <sheetView tabSelected="1" view="pageBreakPreview" zoomScale="60" zoomScaleNormal="100" workbookViewId="0">
      <selection activeCell="BH8" sqref="BH8:DD8"/>
    </sheetView>
  </sheetViews>
  <sheetFormatPr defaultColWidth="0.85546875" defaultRowHeight="15" x14ac:dyDescent="0.25"/>
  <cols>
    <col min="1" max="16384" width="0.85546875" style="22"/>
  </cols>
  <sheetData>
    <row r="1" spans="1:108" s="19" customFormat="1" ht="11.25" customHeight="1" x14ac:dyDescent="0.2">
      <c r="BS1" s="20" t="s">
        <v>98</v>
      </c>
    </row>
    <row r="2" spans="1:108" s="19" customFormat="1" ht="60.75" customHeight="1" x14ac:dyDescent="0.2">
      <c r="BS2" s="68" t="s">
        <v>100</v>
      </c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</row>
    <row r="3" spans="1:108" s="19" customFormat="1" ht="6" customHeight="1" x14ac:dyDescent="0.2"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</row>
    <row r="4" spans="1:108" ht="12.75" customHeight="1" x14ac:dyDescent="0.25">
      <c r="DD4" s="23" t="s">
        <v>99</v>
      </c>
    </row>
    <row r="5" spans="1:108" ht="12.75" customHeight="1" x14ac:dyDescent="0.25">
      <c r="DD5" s="23"/>
    </row>
    <row r="6" spans="1:108" ht="12.75" customHeight="1" x14ac:dyDescent="0.25">
      <c r="BH6" s="69" t="s">
        <v>89</v>
      </c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</row>
    <row r="7" spans="1:108" ht="12.75" customHeight="1" x14ac:dyDescent="0.25">
      <c r="BH7" s="70" t="s">
        <v>128</v>
      </c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</row>
    <row r="8" spans="1:108" s="19" customFormat="1" ht="138" customHeight="1" x14ac:dyDescent="0.2">
      <c r="BH8" s="71" t="s">
        <v>103</v>
      </c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</row>
    <row r="9" spans="1:108" ht="12.75" customHeight="1" x14ac:dyDescent="0.25">
      <c r="BM9" s="2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</row>
    <row r="10" spans="1:108" s="19" customFormat="1" ht="13.5" customHeight="1" x14ac:dyDescent="0.2"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</row>
    <row r="11" spans="1:108" ht="12.75" customHeight="1" x14ac:dyDescent="0.25">
      <c r="BO11" s="69" t="s">
        <v>90</v>
      </c>
      <c r="BP11" s="69"/>
      <c r="BQ11" s="75" t="s">
        <v>120</v>
      </c>
      <c r="BR11" s="75"/>
      <c r="BS11" s="75"/>
      <c r="BT11" s="75"/>
      <c r="BU11" s="76" t="s">
        <v>90</v>
      </c>
      <c r="BV11" s="76"/>
      <c r="BW11" s="76"/>
      <c r="BX11" s="75" t="s">
        <v>121</v>
      </c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7">
        <v>20</v>
      </c>
      <c r="CO11" s="77"/>
      <c r="CP11" s="77"/>
      <c r="CQ11" s="77"/>
      <c r="CR11" s="78" t="s">
        <v>122</v>
      </c>
      <c r="CS11" s="78"/>
      <c r="CT11" s="78"/>
      <c r="CU11" s="78"/>
      <c r="CV11" s="76" t="s">
        <v>91</v>
      </c>
      <c r="CW11" s="76"/>
      <c r="CX11" s="76"/>
    </row>
    <row r="12" spans="1:108" ht="12.75" customHeight="1" x14ac:dyDescent="0.25">
      <c r="BO12" s="23"/>
      <c r="BP12" s="23"/>
      <c r="BQ12" s="41"/>
      <c r="BR12" s="41"/>
      <c r="BS12" s="41"/>
      <c r="BT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34"/>
      <c r="CO12" s="34"/>
      <c r="CP12" s="34"/>
      <c r="CQ12" s="34"/>
      <c r="CR12" s="35"/>
      <c r="CS12" s="35"/>
      <c r="CT12" s="35"/>
      <c r="CU12" s="35"/>
    </row>
    <row r="13" spans="1:108" ht="12.75" customHeight="1" x14ac:dyDescent="0.25">
      <c r="BO13" s="23"/>
      <c r="BP13" s="23"/>
      <c r="BQ13" s="41"/>
      <c r="BR13" s="41"/>
      <c r="BS13" s="41"/>
      <c r="BT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34"/>
      <c r="CO13" s="34"/>
      <c r="CP13" s="34"/>
      <c r="CQ13" s="34"/>
      <c r="CR13" s="35"/>
      <c r="CS13" s="35"/>
      <c r="CT13" s="35"/>
      <c r="CU13" s="35"/>
    </row>
    <row r="14" spans="1:108" ht="12.75" customHeight="1" x14ac:dyDescent="0.25">
      <c r="AN14" s="90" t="s">
        <v>83</v>
      </c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DB14" s="24"/>
    </row>
    <row r="15" spans="1:108" ht="16.5" x14ac:dyDescent="0.25">
      <c r="A15" s="93" t="s">
        <v>104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</row>
    <row r="16" spans="1:108" s="25" customFormat="1" ht="25.5" customHeight="1" x14ac:dyDescent="0.25">
      <c r="V16" s="91" t="s">
        <v>123</v>
      </c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42"/>
      <c r="CJ16" s="42"/>
    </row>
    <row r="17" spans="1:108" s="25" customFormat="1" ht="36.75" customHeight="1" x14ac:dyDescent="0.25">
      <c r="A17" s="55" t="s">
        <v>105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7"/>
      <c r="Y17" s="27"/>
      <c r="Z17" s="27"/>
      <c r="AA17" s="26"/>
      <c r="AB17" s="26"/>
      <c r="AC17" s="27"/>
      <c r="AD17" s="28"/>
      <c r="AE17" s="28"/>
      <c r="AF17" s="28"/>
      <c r="AG17" s="28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8"/>
      <c r="BQ17" s="28"/>
      <c r="BR17" s="28"/>
      <c r="BS17" s="28"/>
      <c r="BT17" s="26"/>
      <c r="BU17" s="26"/>
      <c r="BV17" s="26"/>
      <c r="BW17" s="26"/>
      <c r="BX17" s="26"/>
      <c r="BY17" s="26"/>
      <c r="BZ17" s="27"/>
      <c r="CA17" s="28"/>
      <c r="CB17" s="28"/>
      <c r="CC17" s="28"/>
      <c r="CD17" s="28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25" customFormat="1" ht="24.75" customHeight="1" x14ac:dyDescent="0.25">
      <c r="A18" s="82" t="s">
        <v>102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</row>
    <row r="19" spans="1:108" ht="6" customHeight="1" x14ac:dyDescent="0.25"/>
    <row r="20" spans="1:108" ht="12.75" customHeight="1" x14ac:dyDescent="0.25">
      <c r="A20" s="83" t="s">
        <v>106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29"/>
    </row>
    <row r="21" spans="1:108" s="19" customFormat="1" ht="12.75" customHeight="1" x14ac:dyDescent="0.2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74" t="s">
        <v>92</v>
      </c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</row>
    <row r="22" spans="1:108" ht="12.75" customHeight="1" x14ac:dyDescent="0.25"/>
    <row r="23" spans="1:108" ht="12.75" customHeight="1" x14ac:dyDescent="0.25">
      <c r="CO23" s="84" t="s">
        <v>93</v>
      </c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6"/>
    </row>
    <row r="24" spans="1:108" ht="12.75" customHeight="1" x14ac:dyDescent="0.2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V24" s="31"/>
      <c r="AW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3"/>
      <c r="CM24" s="34" t="s">
        <v>84</v>
      </c>
      <c r="CO24" s="79" t="s">
        <v>124</v>
      </c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1"/>
    </row>
    <row r="25" spans="1:108" ht="14.25" customHeight="1" x14ac:dyDescent="0.2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V25" s="35"/>
      <c r="AW25" s="35"/>
      <c r="AZ25" s="35"/>
      <c r="BA25" s="35"/>
      <c r="BB25" s="31"/>
      <c r="BC25" s="31"/>
      <c r="BD25" s="31"/>
      <c r="BE25" s="31"/>
      <c r="BF25" s="24"/>
      <c r="BG25" s="24"/>
      <c r="BH25" s="24"/>
      <c r="BI25" s="24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88" t="s">
        <v>85</v>
      </c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9"/>
      <c r="CO25" s="79" t="s">
        <v>126</v>
      </c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1"/>
    </row>
    <row r="26" spans="1:108" ht="12.75" customHeight="1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V26" s="31"/>
      <c r="AW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3"/>
      <c r="CM26" s="34" t="s">
        <v>101</v>
      </c>
      <c r="CO26" s="79" t="s">
        <v>127</v>
      </c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1"/>
    </row>
    <row r="27" spans="1:108" ht="12.75" customHeight="1" x14ac:dyDescent="0.2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V27" s="33"/>
      <c r="AW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M27" s="23" t="s">
        <v>85</v>
      </c>
      <c r="CO27" s="79" t="s">
        <v>125</v>
      </c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1"/>
    </row>
    <row r="28" spans="1:108" s="37" customFormat="1" ht="12.75" customHeight="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3"/>
      <c r="AO28" s="33"/>
      <c r="AP28" s="33"/>
      <c r="AQ28" s="33"/>
      <c r="AV28" s="33"/>
      <c r="AW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8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M28" s="23" t="s">
        <v>86</v>
      </c>
      <c r="CO28" s="79" t="s">
        <v>107</v>
      </c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1"/>
    </row>
    <row r="29" spans="1:108" s="37" customFormat="1" ht="12.75" customHeigh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V29" s="33"/>
      <c r="AW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8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M29" s="23" t="s">
        <v>94</v>
      </c>
      <c r="CO29" s="79" t="s">
        <v>95</v>
      </c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1"/>
    </row>
    <row r="30" spans="1:108" s="37" customFormat="1" ht="12.75" customHeight="1" x14ac:dyDescent="0.25">
      <c r="A30" s="33"/>
      <c r="B30" s="33"/>
      <c r="C30" s="33"/>
      <c r="D30" s="33"/>
      <c r="E30" s="33"/>
      <c r="F30" s="33"/>
      <c r="G30" s="3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9"/>
      <c r="Y30" s="40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V30" s="33"/>
      <c r="AW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8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M30" s="23" t="s">
        <v>96</v>
      </c>
      <c r="CO30" s="79" t="s">
        <v>97</v>
      </c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1"/>
    </row>
    <row r="31" spans="1:108" ht="12.75" customHeight="1" x14ac:dyDescent="0.25"/>
    <row r="32" spans="1:108" x14ac:dyDescent="0.25">
      <c r="A32" s="22" t="s">
        <v>87</v>
      </c>
    </row>
    <row r="33" spans="1:1" x14ac:dyDescent="0.25">
      <c r="A33" s="4" t="s">
        <v>88</v>
      </c>
    </row>
  </sheetData>
  <mergeCells count="31">
    <mergeCell ref="AN14:BM14"/>
    <mergeCell ref="V16:CH16"/>
    <mergeCell ref="A26:AP27"/>
    <mergeCell ref="CO26:DD26"/>
    <mergeCell ref="CO27:DD27"/>
    <mergeCell ref="A15:DD15"/>
    <mergeCell ref="CO28:DD28"/>
    <mergeCell ref="CO29:DD29"/>
    <mergeCell ref="CO30:DD30"/>
    <mergeCell ref="A18:DD18"/>
    <mergeCell ref="A20:DC20"/>
    <mergeCell ref="O21:CP21"/>
    <mergeCell ref="CO23:DD23"/>
    <mergeCell ref="A24:AP25"/>
    <mergeCell ref="CO24:DD24"/>
    <mergeCell ref="CO25:DD25"/>
    <mergeCell ref="BU25:CN25"/>
    <mergeCell ref="BN10:DD10"/>
    <mergeCell ref="BO11:BP11"/>
    <mergeCell ref="BQ11:BT11"/>
    <mergeCell ref="BU11:BW11"/>
    <mergeCell ref="BX11:CM11"/>
    <mergeCell ref="CN11:CQ11"/>
    <mergeCell ref="CR11:CU11"/>
    <mergeCell ref="CV11:CX11"/>
    <mergeCell ref="BS2:DD2"/>
    <mergeCell ref="BH6:DD6"/>
    <mergeCell ref="BH7:DD7"/>
    <mergeCell ref="BH8:DD8"/>
    <mergeCell ref="BN9:CC9"/>
    <mergeCell ref="CD9:DD9"/>
  </mergeCells>
  <pageMargins left="0.78740157480314965" right="0.31496062992125984" top="0.59055118110236227" bottom="0.39370078740157483" header="0.19685039370078741" footer="0.19685039370078741"/>
  <pageSetup paperSize="9" scale="9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view="pageBreakPreview" topLeftCell="A52" zoomScale="60" zoomScaleNormal="100" workbookViewId="0">
      <selection activeCell="BH8" sqref="BH8:DD8"/>
    </sheetView>
  </sheetViews>
  <sheetFormatPr defaultRowHeight="15" x14ac:dyDescent="0.25"/>
  <cols>
    <col min="1" max="1" width="37.28515625" style="10" customWidth="1"/>
    <col min="4" max="4" width="11.85546875" customWidth="1"/>
    <col min="5" max="5" width="12.85546875" customWidth="1"/>
    <col min="6" max="6" width="12.28515625" customWidth="1"/>
    <col min="7" max="7" width="9.28515625" bestFit="1" customWidth="1"/>
  </cols>
  <sheetData>
    <row r="1" spans="1:8" x14ac:dyDescent="0.25">
      <c r="A1" s="94" t="s">
        <v>0</v>
      </c>
      <c r="B1" s="94"/>
      <c r="C1" s="94"/>
      <c r="D1" s="94"/>
      <c r="E1" s="94"/>
      <c r="F1" s="94"/>
      <c r="G1" s="94"/>
      <c r="H1" s="94"/>
    </row>
    <row r="2" spans="1:8" ht="15.75" thickBot="1" x14ac:dyDescent="0.3">
      <c r="A2" s="95"/>
      <c r="B2" s="95"/>
      <c r="C2" s="95"/>
      <c r="D2" s="95"/>
      <c r="E2" s="95"/>
      <c r="F2" s="95"/>
      <c r="G2" s="95"/>
      <c r="H2" s="95"/>
    </row>
    <row r="3" spans="1:8" ht="23.25" customHeight="1" thickBot="1" x14ac:dyDescent="0.3">
      <c r="A3" s="96" t="s">
        <v>1</v>
      </c>
      <c r="B3" s="99" t="s">
        <v>2</v>
      </c>
      <c r="C3" s="96" t="s">
        <v>3</v>
      </c>
      <c r="D3" s="102" t="s">
        <v>4</v>
      </c>
      <c r="E3" s="103"/>
      <c r="F3" s="103"/>
      <c r="G3" s="104"/>
      <c r="H3" s="1"/>
    </row>
    <row r="4" spans="1:8" ht="22.5" x14ac:dyDescent="0.25">
      <c r="A4" s="97"/>
      <c r="B4" s="100"/>
      <c r="C4" s="97"/>
      <c r="D4" s="53" t="s">
        <v>108</v>
      </c>
      <c r="E4" s="96" t="s">
        <v>109</v>
      </c>
      <c r="F4" s="96" t="s">
        <v>110</v>
      </c>
      <c r="G4" s="96" t="s">
        <v>6</v>
      </c>
      <c r="H4" s="105"/>
    </row>
    <row r="5" spans="1:8" ht="23.25" thickBot="1" x14ac:dyDescent="0.3">
      <c r="A5" s="98"/>
      <c r="B5" s="101"/>
      <c r="C5" s="98"/>
      <c r="D5" s="54" t="s">
        <v>5</v>
      </c>
      <c r="E5" s="98"/>
      <c r="F5" s="98"/>
      <c r="G5" s="98"/>
      <c r="H5" s="105"/>
    </row>
    <row r="6" spans="1:8" ht="16.5" thickBot="1" x14ac:dyDescent="0.3">
      <c r="A6" s="6">
        <v>1</v>
      </c>
      <c r="B6" s="2">
        <v>2</v>
      </c>
      <c r="C6" s="2">
        <v>3</v>
      </c>
      <c r="D6" s="2">
        <v>5</v>
      </c>
      <c r="E6" s="2">
        <v>6</v>
      </c>
      <c r="F6" s="2">
        <v>7</v>
      </c>
      <c r="G6" s="2">
        <v>8</v>
      </c>
      <c r="H6" s="1"/>
    </row>
    <row r="7" spans="1:8" ht="23.25" thickBot="1" x14ac:dyDescent="0.3">
      <c r="A7" s="7" t="s">
        <v>7</v>
      </c>
      <c r="B7" s="3">
        <v>1</v>
      </c>
      <c r="C7" s="3" t="s">
        <v>8</v>
      </c>
      <c r="D7" s="3"/>
      <c r="E7" s="3"/>
      <c r="F7" s="3"/>
      <c r="G7" s="3"/>
      <c r="H7" s="1"/>
    </row>
    <row r="8" spans="1:8" ht="23.25" thickBot="1" x14ac:dyDescent="0.3">
      <c r="A8" s="7" t="s">
        <v>9</v>
      </c>
      <c r="B8" s="3">
        <v>2</v>
      </c>
      <c r="C8" s="3" t="s">
        <v>8</v>
      </c>
      <c r="D8" s="3"/>
      <c r="E8" s="3"/>
      <c r="F8" s="3"/>
      <c r="G8" s="3"/>
      <c r="H8" s="1"/>
    </row>
    <row r="9" spans="1:8" ht="16.5" thickBot="1" x14ac:dyDescent="0.3">
      <c r="A9" s="43" t="s">
        <v>10</v>
      </c>
      <c r="B9" s="44">
        <v>1000</v>
      </c>
      <c r="C9" s="44"/>
      <c r="D9" s="56">
        <f>D10+D13+D16+D19+D25</f>
        <v>13858778</v>
      </c>
      <c r="E9" s="56">
        <f>'2021'!D9</f>
        <v>12242168</v>
      </c>
      <c r="F9" s="56">
        <f>'2022'!D9</f>
        <v>12626218</v>
      </c>
      <c r="G9" s="56">
        <f>G10+G13+G16+G19+G25</f>
        <v>0</v>
      </c>
      <c r="H9" s="1"/>
    </row>
    <row r="10" spans="1:8" ht="17.100000000000001" customHeight="1" x14ac:dyDescent="0.25">
      <c r="A10" s="8" t="s">
        <v>11</v>
      </c>
      <c r="B10" s="106">
        <v>1100</v>
      </c>
      <c r="C10" s="106">
        <v>120</v>
      </c>
      <c r="D10" s="108">
        <f>D12</f>
        <v>0</v>
      </c>
      <c r="E10" s="108">
        <f>'2021'!D10</f>
        <v>0</v>
      </c>
      <c r="F10" s="108">
        <f>'2022'!D10</f>
        <v>0</v>
      </c>
      <c r="G10" s="108">
        <f t="shared" ref="G10" si="0">G12</f>
        <v>0</v>
      </c>
      <c r="H10" s="105"/>
    </row>
    <row r="11" spans="1:8" ht="17.100000000000001" customHeight="1" thickBot="1" x14ac:dyDescent="0.3">
      <c r="A11" s="7" t="s">
        <v>12</v>
      </c>
      <c r="B11" s="107"/>
      <c r="C11" s="107"/>
      <c r="D11" s="109"/>
      <c r="E11" s="109"/>
      <c r="F11" s="109"/>
      <c r="G11" s="109"/>
      <c r="H11" s="105"/>
    </row>
    <row r="12" spans="1:8" ht="17.100000000000001" customHeight="1" thickBot="1" x14ac:dyDescent="0.3">
      <c r="A12" s="7" t="s">
        <v>11</v>
      </c>
      <c r="B12" s="3">
        <v>1110</v>
      </c>
      <c r="C12" s="3"/>
      <c r="D12" s="57"/>
      <c r="E12" s="57">
        <f>'2021'!D12</f>
        <v>0</v>
      </c>
      <c r="F12" s="57">
        <f>'2022'!D12</f>
        <v>0</v>
      </c>
      <c r="G12" s="57"/>
      <c r="H12" s="1"/>
    </row>
    <row r="13" spans="1:8" ht="23.25" thickBot="1" x14ac:dyDescent="0.3">
      <c r="A13" s="7" t="s">
        <v>13</v>
      </c>
      <c r="B13" s="3">
        <v>1200</v>
      </c>
      <c r="C13" s="3">
        <v>130</v>
      </c>
      <c r="D13" s="57">
        <f>D14+Лист6!D10</f>
        <v>13843778</v>
      </c>
      <c r="E13" s="57">
        <f>'2021'!D13</f>
        <v>12227168</v>
      </c>
      <c r="F13" s="57">
        <f>'2022'!D13</f>
        <v>12611218</v>
      </c>
      <c r="G13" s="57">
        <f t="shared" ref="G13" si="1">G14</f>
        <v>0</v>
      </c>
      <c r="H13" s="1"/>
    </row>
    <row r="14" spans="1:8" ht="17.100000000000001" customHeight="1" x14ac:dyDescent="0.25">
      <c r="A14" s="8" t="s">
        <v>11</v>
      </c>
      <c r="B14" s="106">
        <v>1210</v>
      </c>
      <c r="C14" s="106">
        <v>130</v>
      </c>
      <c r="D14" s="108">
        <f>Лист6!G9-Лист6!F9</f>
        <v>13657778</v>
      </c>
      <c r="E14" s="108">
        <f>'2021'!D14</f>
        <v>12041168</v>
      </c>
      <c r="F14" s="108">
        <f>'2022'!D14</f>
        <v>12425218</v>
      </c>
      <c r="G14" s="108"/>
      <c r="H14" s="105"/>
    </row>
    <row r="15" spans="1:8" ht="49.5" customHeight="1" thickBot="1" x14ac:dyDescent="0.3">
      <c r="A15" s="7" t="s">
        <v>14</v>
      </c>
      <c r="B15" s="107"/>
      <c r="C15" s="107"/>
      <c r="D15" s="109"/>
      <c r="E15" s="109"/>
      <c r="F15" s="109"/>
      <c r="G15" s="109"/>
      <c r="H15" s="105"/>
    </row>
    <row r="16" spans="1:8" ht="23.25" thickBot="1" x14ac:dyDescent="0.3">
      <c r="A16" s="7" t="s">
        <v>15</v>
      </c>
      <c r="B16" s="3">
        <v>1300</v>
      </c>
      <c r="C16" s="3">
        <v>140</v>
      </c>
      <c r="D16" s="57">
        <f>D17</f>
        <v>0</v>
      </c>
      <c r="E16" s="57">
        <f>'2021'!D16</f>
        <v>0</v>
      </c>
      <c r="F16" s="57">
        <f>'2022'!D16</f>
        <v>0</v>
      </c>
      <c r="G16" s="57">
        <f t="shared" ref="G16" si="2">G17</f>
        <v>0</v>
      </c>
      <c r="H16" s="1"/>
    </row>
    <row r="17" spans="1:8" ht="17.100000000000001" customHeight="1" thickBot="1" x14ac:dyDescent="0.3">
      <c r="A17" s="7" t="s">
        <v>11</v>
      </c>
      <c r="B17" s="3">
        <v>1310</v>
      </c>
      <c r="C17" s="3">
        <v>140</v>
      </c>
      <c r="D17" s="57"/>
      <c r="E17" s="57">
        <f>'2021'!D17</f>
        <v>0</v>
      </c>
      <c r="F17" s="57">
        <f>'2022'!D17</f>
        <v>0</v>
      </c>
      <c r="G17" s="57"/>
      <c r="H17" s="1"/>
    </row>
    <row r="18" spans="1:8" ht="16.5" thickBot="1" x14ac:dyDescent="0.3">
      <c r="A18" s="7" t="s">
        <v>16</v>
      </c>
      <c r="B18" s="3">
        <v>1400</v>
      </c>
      <c r="C18" s="3">
        <v>150</v>
      </c>
      <c r="D18" s="57"/>
      <c r="E18" s="57">
        <f>'2021'!D18</f>
        <v>0</v>
      </c>
      <c r="F18" s="57">
        <f>'2022'!D18</f>
        <v>0</v>
      </c>
      <c r="G18" s="57"/>
      <c r="H18" s="1"/>
    </row>
    <row r="19" spans="1:8" ht="17.100000000000001" customHeight="1" thickBot="1" x14ac:dyDescent="0.3">
      <c r="A19" s="7" t="s">
        <v>17</v>
      </c>
      <c r="B19" s="3">
        <v>1500</v>
      </c>
      <c r="C19" s="3">
        <v>180</v>
      </c>
      <c r="D19" s="57">
        <f>D20+D22</f>
        <v>15000</v>
      </c>
      <c r="E19" s="57">
        <f>'2021'!D19</f>
        <v>15000</v>
      </c>
      <c r="F19" s="57">
        <f>'2022'!D19</f>
        <v>15000</v>
      </c>
      <c r="G19" s="57">
        <f t="shared" ref="G19" si="3">G20+G22</f>
        <v>0</v>
      </c>
      <c r="H19" s="1"/>
    </row>
    <row r="20" spans="1:8" ht="17.100000000000001" customHeight="1" x14ac:dyDescent="0.25">
      <c r="A20" s="8" t="s">
        <v>18</v>
      </c>
      <c r="B20" s="106">
        <v>1510</v>
      </c>
      <c r="C20" s="106">
        <v>180</v>
      </c>
      <c r="D20" s="108">
        <f>Лист6!F9</f>
        <v>15000</v>
      </c>
      <c r="E20" s="108">
        <f>'2021'!D20</f>
        <v>15000</v>
      </c>
      <c r="F20" s="108">
        <f>'2022'!D20</f>
        <v>15000</v>
      </c>
      <c r="G20" s="108"/>
      <c r="H20" s="105"/>
    </row>
    <row r="21" spans="1:8" ht="17.100000000000001" customHeight="1" thickBot="1" x14ac:dyDescent="0.3">
      <c r="A21" s="7" t="s">
        <v>19</v>
      </c>
      <c r="B21" s="107"/>
      <c r="C21" s="107"/>
      <c r="D21" s="109"/>
      <c r="E21" s="109"/>
      <c r="F21" s="109"/>
      <c r="G21" s="109"/>
      <c r="H21" s="105"/>
    </row>
    <row r="22" spans="1:8" ht="17.100000000000001" customHeight="1" thickBot="1" x14ac:dyDescent="0.3">
      <c r="A22" s="7" t="s">
        <v>20</v>
      </c>
      <c r="B22" s="3">
        <v>1520</v>
      </c>
      <c r="C22" s="3">
        <v>180</v>
      </c>
      <c r="D22" s="57"/>
      <c r="E22" s="57">
        <f>'2021'!D22</f>
        <v>0</v>
      </c>
      <c r="F22" s="57">
        <f>'2022'!D22</f>
        <v>0</v>
      </c>
      <c r="G22" s="57"/>
      <c r="H22" s="1"/>
    </row>
    <row r="23" spans="1:8" ht="16.5" thickBot="1" x14ac:dyDescent="0.3">
      <c r="A23" s="7" t="s">
        <v>21</v>
      </c>
      <c r="B23" s="3">
        <v>1900</v>
      </c>
      <c r="C23" s="3"/>
      <c r="D23" s="57"/>
      <c r="E23" s="57">
        <f>'2021'!D23</f>
        <v>0</v>
      </c>
      <c r="F23" s="57">
        <f>'2022'!D23</f>
        <v>0</v>
      </c>
      <c r="G23" s="57"/>
      <c r="H23" s="1"/>
    </row>
    <row r="24" spans="1:8" ht="17.100000000000001" customHeight="1" thickBot="1" x14ac:dyDescent="0.3">
      <c r="A24" s="7" t="s">
        <v>11</v>
      </c>
      <c r="B24" s="3"/>
      <c r="C24" s="3"/>
      <c r="D24" s="57"/>
      <c r="E24" s="57">
        <f>'2021'!D24</f>
        <v>0</v>
      </c>
      <c r="F24" s="57">
        <f>'2022'!D24</f>
        <v>0</v>
      </c>
      <c r="G24" s="57"/>
      <c r="H24" s="1"/>
    </row>
    <row r="25" spans="1:8" ht="17.100000000000001" customHeight="1" thickBot="1" x14ac:dyDescent="0.3">
      <c r="A25" s="7" t="s">
        <v>61</v>
      </c>
      <c r="B25" s="3">
        <v>1980</v>
      </c>
      <c r="C25" s="3" t="s">
        <v>8</v>
      </c>
      <c r="D25" s="57">
        <f>D26</f>
        <v>0</v>
      </c>
      <c r="E25" s="57">
        <f>'2021'!D25</f>
        <v>0</v>
      </c>
      <c r="F25" s="57">
        <f>'2022'!D25</f>
        <v>0</v>
      </c>
      <c r="G25" s="57"/>
      <c r="H25" s="1"/>
    </row>
    <row r="26" spans="1:8" ht="17.100000000000001" customHeight="1" x14ac:dyDescent="0.25">
      <c r="A26" s="8" t="s">
        <v>22</v>
      </c>
      <c r="B26" s="106">
        <v>1981</v>
      </c>
      <c r="C26" s="106">
        <v>510</v>
      </c>
      <c r="D26" s="108"/>
      <c r="E26" s="108">
        <f>'2021'!D26</f>
        <v>0</v>
      </c>
      <c r="F26" s="108">
        <f>'2022'!D26</f>
        <v>0</v>
      </c>
      <c r="G26" s="108" t="s">
        <v>24</v>
      </c>
      <c r="H26" s="105"/>
    </row>
    <row r="27" spans="1:8" ht="23.25" thickBot="1" x14ac:dyDescent="0.3">
      <c r="A27" s="7" t="s">
        <v>23</v>
      </c>
      <c r="B27" s="107"/>
      <c r="C27" s="107"/>
      <c r="D27" s="109"/>
      <c r="E27" s="109"/>
      <c r="F27" s="109"/>
      <c r="G27" s="109"/>
      <c r="H27" s="105"/>
    </row>
    <row r="28" spans="1:8" ht="16.5" thickBot="1" x14ac:dyDescent="0.3">
      <c r="A28" s="43" t="s">
        <v>25</v>
      </c>
      <c r="B28" s="44">
        <v>2000</v>
      </c>
      <c r="C28" s="44" t="s">
        <v>24</v>
      </c>
      <c r="D28" s="56">
        <f>D29+D48+D55+D59+D62+D64+D77+D82</f>
        <v>13858778</v>
      </c>
      <c r="E28" s="56">
        <f>'2021'!D28</f>
        <v>12242168</v>
      </c>
      <c r="F28" s="56">
        <f>'2022'!D28</f>
        <v>12626218</v>
      </c>
      <c r="G28" s="56">
        <f>G64</f>
        <v>0</v>
      </c>
      <c r="H28" s="1"/>
    </row>
    <row r="29" spans="1:8" ht="17.100000000000001" customHeight="1" x14ac:dyDescent="0.25">
      <c r="A29" s="45" t="s">
        <v>11</v>
      </c>
      <c r="B29" s="112">
        <v>2100</v>
      </c>
      <c r="C29" s="112" t="s">
        <v>24</v>
      </c>
      <c r="D29" s="114">
        <f>D31+D33+D34+D35+D36+D38+D39+D41+D42+D43+D44+D45+D47</f>
        <v>11104818</v>
      </c>
      <c r="E29" s="114">
        <f>'2021'!D29</f>
        <v>10915448</v>
      </c>
      <c r="F29" s="114">
        <f>'2022'!D29</f>
        <v>10159608</v>
      </c>
      <c r="G29" s="114" t="s">
        <v>27</v>
      </c>
      <c r="H29" s="105"/>
    </row>
    <row r="30" spans="1:8" ht="17.100000000000001" customHeight="1" thickBot="1" x14ac:dyDescent="0.3">
      <c r="A30" s="46" t="s">
        <v>26</v>
      </c>
      <c r="B30" s="113"/>
      <c r="C30" s="113"/>
      <c r="D30" s="115"/>
      <c r="E30" s="115"/>
      <c r="F30" s="115"/>
      <c r="G30" s="115"/>
      <c r="H30" s="105"/>
    </row>
    <row r="31" spans="1:8" ht="17.100000000000001" customHeight="1" x14ac:dyDescent="0.25">
      <c r="A31" s="8" t="s">
        <v>11</v>
      </c>
      <c r="B31" s="106">
        <v>2110</v>
      </c>
      <c r="C31" s="106">
        <v>111</v>
      </c>
      <c r="D31" s="108"/>
      <c r="E31" s="108">
        <f>'2021'!D31</f>
        <v>0</v>
      </c>
      <c r="F31" s="108">
        <f>'2022'!D31</f>
        <v>0</v>
      </c>
      <c r="G31" s="108" t="s">
        <v>27</v>
      </c>
      <c r="H31" s="105"/>
    </row>
    <row r="32" spans="1:8" ht="17.100000000000001" customHeight="1" thickBot="1" x14ac:dyDescent="0.3">
      <c r="A32" s="7" t="s">
        <v>28</v>
      </c>
      <c r="B32" s="107"/>
      <c r="C32" s="107"/>
      <c r="D32" s="109"/>
      <c r="E32" s="109"/>
      <c r="F32" s="109"/>
      <c r="G32" s="109"/>
      <c r="H32" s="105"/>
    </row>
    <row r="33" spans="1:8" ht="16.5" thickBot="1" x14ac:dyDescent="0.3">
      <c r="A33" s="7" t="s">
        <v>29</v>
      </c>
      <c r="B33" s="3">
        <v>2111</v>
      </c>
      <c r="C33" s="3">
        <v>111</v>
      </c>
      <c r="D33" s="57">
        <f>Лист6!D4+Лист6!F4</f>
        <v>1697020.74</v>
      </c>
      <c r="E33" s="57">
        <f>'2021'!D33</f>
        <v>1697020.74</v>
      </c>
      <c r="F33" s="57">
        <f>'2022'!D33</f>
        <v>1697020.74</v>
      </c>
      <c r="G33" s="57"/>
      <c r="H33" s="1"/>
    </row>
    <row r="34" spans="1:8" ht="23.25" thickBot="1" x14ac:dyDescent="0.3">
      <c r="A34" s="7" t="s">
        <v>30</v>
      </c>
      <c r="B34" s="3">
        <v>2112</v>
      </c>
      <c r="C34" s="3">
        <v>111</v>
      </c>
      <c r="D34" s="57">
        <f>Лист6!E4</f>
        <v>6867220</v>
      </c>
      <c r="E34" s="57">
        <f>'2021'!D34</f>
        <v>6734620</v>
      </c>
      <c r="F34" s="57">
        <f>'2022'!D34</f>
        <v>6978780</v>
      </c>
      <c r="G34" s="57"/>
      <c r="H34" s="1"/>
    </row>
    <row r="35" spans="1:8" ht="31.5" customHeight="1" thickBot="1" x14ac:dyDescent="0.3">
      <c r="A35" s="7" t="s">
        <v>31</v>
      </c>
      <c r="B35" s="3">
        <v>2120</v>
      </c>
      <c r="C35" s="3">
        <v>112</v>
      </c>
      <c r="D35" s="57">
        <f>Лист6!D6</f>
        <v>600</v>
      </c>
      <c r="E35" s="57">
        <f>'2021'!D35</f>
        <v>600</v>
      </c>
      <c r="F35" s="57">
        <f>'2022'!D35</f>
        <v>600</v>
      </c>
      <c r="G35" s="57" t="s">
        <v>24</v>
      </c>
      <c r="H35" s="1"/>
    </row>
    <row r="36" spans="1:8" ht="17.100000000000001" customHeight="1" x14ac:dyDescent="0.25">
      <c r="A36" s="110" t="s">
        <v>32</v>
      </c>
      <c r="B36" s="106">
        <v>2130</v>
      </c>
      <c r="C36" s="106">
        <v>113</v>
      </c>
      <c r="D36" s="108"/>
      <c r="E36" s="108">
        <f>'2021'!D36</f>
        <v>0</v>
      </c>
      <c r="F36" s="108">
        <f>'2022'!D36</f>
        <v>0</v>
      </c>
      <c r="G36" s="108"/>
      <c r="H36" s="105"/>
    </row>
    <row r="37" spans="1:8" ht="15.75" thickBot="1" x14ac:dyDescent="0.3">
      <c r="A37" s="111"/>
      <c r="B37" s="107"/>
      <c r="C37" s="107"/>
      <c r="D37" s="109"/>
      <c r="E37" s="109"/>
      <c r="F37" s="109"/>
      <c r="G37" s="109"/>
      <c r="H37" s="105"/>
    </row>
    <row r="38" spans="1:8" ht="36.75" customHeight="1" thickBot="1" x14ac:dyDescent="0.3">
      <c r="A38" s="7" t="s">
        <v>33</v>
      </c>
      <c r="B38" s="3">
        <v>2140</v>
      </c>
      <c r="C38" s="3">
        <v>119</v>
      </c>
      <c r="D38" s="57"/>
      <c r="E38" s="57">
        <f>'2021'!D38</f>
        <v>0</v>
      </c>
      <c r="F38" s="57">
        <f>'2022'!D38</f>
        <v>0</v>
      </c>
      <c r="G38" s="57" t="s">
        <v>27</v>
      </c>
      <c r="H38" s="1"/>
    </row>
    <row r="39" spans="1:8" ht="17.100000000000001" customHeight="1" x14ac:dyDescent="0.25">
      <c r="A39" s="8" t="s">
        <v>11</v>
      </c>
      <c r="B39" s="106">
        <v>2141</v>
      </c>
      <c r="C39" s="106">
        <v>119</v>
      </c>
      <c r="D39" s="108"/>
      <c r="E39" s="108">
        <f>'2021'!D39</f>
        <v>0</v>
      </c>
      <c r="F39" s="108">
        <f>'2022'!D39</f>
        <v>0</v>
      </c>
      <c r="G39" s="108" t="s">
        <v>27</v>
      </c>
      <c r="H39" s="105"/>
    </row>
    <row r="40" spans="1:8" ht="17.100000000000001" customHeight="1" thickBot="1" x14ac:dyDescent="0.3">
      <c r="A40" s="7" t="s">
        <v>34</v>
      </c>
      <c r="B40" s="107"/>
      <c r="C40" s="107"/>
      <c r="D40" s="109"/>
      <c r="E40" s="109"/>
      <c r="F40" s="109"/>
      <c r="G40" s="109"/>
      <c r="H40" s="105"/>
    </row>
    <row r="41" spans="1:8" ht="16.5" thickBot="1" x14ac:dyDescent="0.3">
      <c r="A41" s="7" t="s">
        <v>29</v>
      </c>
      <c r="B41" s="3">
        <v>2142</v>
      </c>
      <c r="C41" s="3">
        <v>119</v>
      </c>
      <c r="D41" s="57">
        <f>Лист6!D5+Лист6!F5</f>
        <v>466179.26</v>
      </c>
      <c r="E41" s="57">
        <f>'2021'!D41</f>
        <v>466179.26</v>
      </c>
      <c r="F41" s="57">
        <f>'2022'!D41</f>
        <v>466179.26</v>
      </c>
      <c r="G41" s="57"/>
      <c r="H41" s="1"/>
    </row>
    <row r="42" spans="1:8" ht="23.25" thickBot="1" x14ac:dyDescent="0.3">
      <c r="A42" s="7" t="s">
        <v>30</v>
      </c>
      <c r="B42" s="3">
        <v>2143</v>
      </c>
      <c r="C42" s="3">
        <v>119</v>
      </c>
      <c r="D42" s="57">
        <f>Лист6!E5</f>
        <v>2073798</v>
      </c>
      <c r="E42" s="57">
        <f>'2021'!D42</f>
        <v>2017028</v>
      </c>
      <c r="F42" s="57">
        <f>'2022'!D42</f>
        <v>1017028</v>
      </c>
      <c r="G42" s="57"/>
      <c r="H42" s="1"/>
    </row>
    <row r="43" spans="1:8" ht="16.5" thickBot="1" x14ac:dyDescent="0.3">
      <c r="A43" s="7" t="s">
        <v>35</v>
      </c>
      <c r="B43" s="3">
        <v>2144</v>
      </c>
      <c r="C43" s="3">
        <v>119</v>
      </c>
      <c r="D43" s="57"/>
      <c r="E43" s="57">
        <f>'2021'!D43</f>
        <v>0</v>
      </c>
      <c r="F43" s="57">
        <f>'2022'!D43</f>
        <v>0</v>
      </c>
      <c r="G43" s="57" t="s">
        <v>27</v>
      </c>
      <c r="H43" s="1"/>
    </row>
    <row r="44" spans="1:8" ht="17.100000000000001" customHeight="1" thickBot="1" x14ac:dyDescent="0.3">
      <c r="A44" s="7" t="s">
        <v>36</v>
      </c>
      <c r="B44" s="3">
        <v>2170</v>
      </c>
      <c r="C44" s="3">
        <v>139</v>
      </c>
      <c r="D44" s="57"/>
      <c r="E44" s="57">
        <f>'2021'!D44</f>
        <v>0</v>
      </c>
      <c r="F44" s="57">
        <f>'2022'!D44</f>
        <v>0</v>
      </c>
      <c r="G44" s="57" t="s">
        <v>24</v>
      </c>
      <c r="H44" s="1"/>
    </row>
    <row r="45" spans="1:8" ht="17.100000000000001" customHeight="1" x14ac:dyDescent="0.25">
      <c r="A45" s="8" t="s">
        <v>11</v>
      </c>
      <c r="B45" s="106">
        <v>2171</v>
      </c>
      <c r="C45" s="106">
        <v>139</v>
      </c>
      <c r="D45" s="108"/>
      <c r="E45" s="108">
        <f>'2021'!D45</f>
        <v>0</v>
      </c>
      <c r="F45" s="108">
        <f>'2022'!D45</f>
        <v>0</v>
      </c>
      <c r="G45" s="108"/>
      <c r="H45" s="105"/>
    </row>
    <row r="46" spans="1:8" ht="15.75" thickBot="1" x14ac:dyDescent="0.3">
      <c r="A46" s="7" t="s">
        <v>37</v>
      </c>
      <c r="B46" s="107"/>
      <c r="C46" s="107"/>
      <c r="D46" s="109"/>
      <c r="E46" s="109"/>
      <c r="F46" s="109"/>
      <c r="G46" s="109"/>
      <c r="H46" s="105"/>
    </row>
    <row r="47" spans="1:8" ht="23.25" thickBot="1" x14ac:dyDescent="0.3">
      <c r="A47" s="7" t="s">
        <v>38</v>
      </c>
      <c r="B47" s="3">
        <v>2172</v>
      </c>
      <c r="C47" s="3">
        <v>139</v>
      </c>
      <c r="D47" s="57"/>
      <c r="E47" s="57">
        <f>'2021'!D47</f>
        <v>0</v>
      </c>
      <c r="F47" s="57">
        <f>'2022'!D47</f>
        <v>0</v>
      </c>
      <c r="G47" s="57" t="s">
        <v>27</v>
      </c>
      <c r="H47" s="1"/>
    </row>
    <row r="48" spans="1:8" ht="17.100000000000001" customHeight="1" thickBot="1" x14ac:dyDescent="0.3">
      <c r="A48" s="47" t="s">
        <v>39</v>
      </c>
      <c r="B48" s="48">
        <v>2200</v>
      </c>
      <c r="C48" s="48">
        <v>300</v>
      </c>
      <c r="D48" s="58">
        <f>D49+D51+D53+D54</f>
        <v>0</v>
      </c>
      <c r="E48" s="58">
        <f>'2021'!D48</f>
        <v>0</v>
      </c>
      <c r="F48" s="58">
        <f>'2022'!D48</f>
        <v>0</v>
      </c>
      <c r="G48" s="58" t="s">
        <v>27</v>
      </c>
      <c r="H48" s="1"/>
    </row>
    <row r="49" spans="1:8" ht="17.100000000000001" customHeight="1" x14ac:dyDescent="0.25">
      <c r="A49" s="8" t="s">
        <v>11</v>
      </c>
      <c r="B49" s="106">
        <v>2210</v>
      </c>
      <c r="C49" s="106">
        <v>320</v>
      </c>
      <c r="D49" s="108"/>
      <c r="E49" s="108">
        <f>'2021'!D49</f>
        <v>0</v>
      </c>
      <c r="F49" s="108">
        <f>'2022'!D49</f>
        <v>0</v>
      </c>
      <c r="G49" s="108" t="s">
        <v>27</v>
      </c>
      <c r="H49" s="105"/>
    </row>
    <row r="50" spans="1:8" ht="17.100000000000001" customHeight="1" thickBot="1" x14ac:dyDescent="0.3">
      <c r="A50" s="7" t="s">
        <v>40</v>
      </c>
      <c r="B50" s="107"/>
      <c r="C50" s="107"/>
      <c r="D50" s="109"/>
      <c r="E50" s="109"/>
      <c r="F50" s="109"/>
      <c r="G50" s="109"/>
      <c r="H50" s="105"/>
    </row>
    <row r="51" spans="1:8" ht="17.100000000000001" customHeight="1" x14ac:dyDescent="0.25">
      <c r="A51" s="8" t="s">
        <v>22</v>
      </c>
      <c r="B51" s="106">
        <v>2211</v>
      </c>
      <c r="C51" s="106">
        <v>321</v>
      </c>
      <c r="D51" s="108"/>
      <c r="E51" s="108">
        <f>'2021'!D51</f>
        <v>0</v>
      </c>
      <c r="F51" s="108">
        <f>'2022'!D51</f>
        <v>0</v>
      </c>
      <c r="G51" s="108" t="s">
        <v>27</v>
      </c>
      <c r="H51" s="105"/>
    </row>
    <row r="52" spans="1:8" ht="34.5" thickBot="1" x14ac:dyDescent="0.3">
      <c r="A52" s="7" t="s">
        <v>41</v>
      </c>
      <c r="B52" s="107"/>
      <c r="C52" s="107"/>
      <c r="D52" s="109"/>
      <c r="E52" s="109"/>
      <c r="F52" s="109"/>
      <c r="G52" s="109"/>
      <c r="H52" s="105"/>
    </row>
    <row r="53" spans="1:8" ht="57" thickBot="1" x14ac:dyDescent="0.3">
      <c r="A53" s="7" t="s">
        <v>42</v>
      </c>
      <c r="B53" s="3">
        <v>2230</v>
      </c>
      <c r="C53" s="3">
        <v>350</v>
      </c>
      <c r="D53" s="57"/>
      <c r="E53" s="57">
        <f>'2021'!D53</f>
        <v>0</v>
      </c>
      <c r="F53" s="57">
        <f>'2022'!D53</f>
        <v>0</v>
      </c>
      <c r="G53" s="57" t="s">
        <v>27</v>
      </c>
      <c r="H53" s="1"/>
    </row>
    <row r="54" spans="1:8" ht="16.5" thickBot="1" x14ac:dyDescent="0.3">
      <c r="A54" s="7" t="s">
        <v>43</v>
      </c>
      <c r="B54" s="3">
        <v>2240</v>
      </c>
      <c r="C54" s="3">
        <v>360</v>
      </c>
      <c r="D54" s="57"/>
      <c r="E54" s="57">
        <f>'2021'!D54</f>
        <v>0</v>
      </c>
      <c r="F54" s="57">
        <f>'2022'!D54</f>
        <v>0</v>
      </c>
      <c r="G54" s="57" t="s">
        <v>27</v>
      </c>
      <c r="H54" s="1"/>
    </row>
    <row r="55" spans="1:8" ht="17.100000000000001" customHeight="1" thickBot="1" x14ac:dyDescent="0.3">
      <c r="A55" s="47" t="s">
        <v>44</v>
      </c>
      <c r="B55" s="48">
        <v>2300</v>
      </c>
      <c r="C55" s="48">
        <v>850</v>
      </c>
      <c r="D55" s="58">
        <f>D56+D57+D58</f>
        <v>3750</v>
      </c>
      <c r="E55" s="58">
        <f>'2021'!D55</f>
        <v>3750</v>
      </c>
      <c r="F55" s="58">
        <f>'2022'!D55</f>
        <v>3750</v>
      </c>
      <c r="G55" s="58" t="s">
        <v>27</v>
      </c>
      <c r="H55" s="1"/>
    </row>
    <row r="56" spans="1:8" ht="23.25" thickBot="1" x14ac:dyDescent="0.3">
      <c r="A56" s="7" t="s">
        <v>45</v>
      </c>
      <c r="B56" s="3">
        <v>2310</v>
      </c>
      <c r="C56" s="3">
        <v>851</v>
      </c>
      <c r="D56" s="57"/>
      <c r="E56" s="57">
        <f>'2021'!D56</f>
        <v>0</v>
      </c>
      <c r="F56" s="57">
        <f>'2022'!D56</f>
        <v>0</v>
      </c>
      <c r="G56" s="57" t="s">
        <v>27</v>
      </c>
      <c r="H56" s="1"/>
    </row>
    <row r="57" spans="1:8" ht="34.5" thickBot="1" x14ac:dyDescent="0.3">
      <c r="A57" s="7" t="s">
        <v>46</v>
      </c>
      <c r="B57" s="3">
        <v>2320</v>
      </c>
      <c r="C57" s="3">
        <v>852</v>
      </c>
      <c r="D57" s="57">
        <f>Лист6!D8</f>
        <v>3750</v>
      </c>
      <c r="E57" s="57">
        <f>'2021'!D57</f>
        <v>3750</v>
      </c>
      <c r="F57" s="57">
        <f>'2022'!D57</f>
        <v>3750</v>
      </c>
      <c r="G57" s="57" t="s">
        <v>27</v>
      </c>
      <c r="H57" s="1"/>
    </row>
    <row r="58" spans="1:8" ht="23.25" thickBot="1" x14ac:dyDescent="0.3">
      <c r="A58" s="7" t="s">
        <v>47</v>
      </c>
      <c r="B58" s="3">
        <v>2330</v>
      </c>
      <c r="C58" s="3">
        <v>853</v>
      </c>
      <c r="D58" s="57"/>
      <c r="E58" s="57">
        <f>'2021'!D58</f>
        <v>0</v>
      </c>
      <c r="F58" s="57">
        <f>'2022'!D58</f>
        <v>0</v>
      </c>
      <c r="G58" s="57" t="s">
        <v>27</v>
      </c>
      <c r="H58" s="1"/>
    </row>
    <row r="59" spans="1:8" ht="23.25" thickBot="1" x14ac:dyDescent="0.3">
      <c r="A59" s="47" t="s">
        <v>48</v>
      </c>
      <c r="B59" s="48">
        <v>2400</v>
      </c>
      <c r="C59" s="48" t="s">
        <v>24</v>
      </c>
      <c r="D59" s="58">
        <f>D60</f>
        <v>0</v>
      </c>
      <c r="E59" s="58">
        <f>'2021'!D59</f>
        <v>0</v>
      </c>
      <c r="F59" s="58">
        <f>'2022'!D59</f>
        <v>0</v>
      </c>
      <c r="G59" s="58" t="s">
        <v>27</v>
      </c>
      <c r="H59" s="1"/>
    </row>
    <row r="60" spans="1:8" ht="17.100000000000001" customHeight="1" x14ac:dyDescent="0.25">
      <c r="A60" s="8" t="s">
        <v>22</v>
      </c>
      <c r="B60" s="106">
        <v>2410</v>
      </c>
      <c r="C60" s="106">
        <v>810</v>
      </c>
      <c r="D60" s="108"/>
      <c r="E60" s="108">
        <f>'2021'!D60</f>
        <v>0</v>
      </c>
      <c r="F60" s="108">
        <f>'2022'!D60</f>
        <v>0</v>
      </c>
      <c r="G60" s="108" t="s">
        <v>27</v>
      </c>
      <c r="H60" s="105"/>
    </row>
    <row r="61" spans="1:8" ht="23.25" thickBot="1" x14ac:dyDescent="0.3">
      <c r="A61" s="7" t="s">
        <v>49</v>
      </c>
      <c r="B61" s="107"/>
      <c r="C61" s="107"/>
      <c r="D61" s="109"/>
      <c r="E61" s="109"/>
      <c r="F61" s="109"/>
      <c r="G61" s="109"/>
      <c r="H61" s="105"/>
    </row>
    <row r="62" spans="1:8" ht="23.25" thickBot="1" x14ac:dyDescent="0.3">
      <c r="A62" s="47" t="s">
        <v>50</v>
      </c>
      <c r="B62" s="48">
        <v>2500</v>
      </c>
      <c r="C62" s="48" t="s">
        <v>24</v>
      </c>
      <c r="D62" s="58">
        <f>D63</f>
        <v>0</v>
      </c>
      <c r="E62" s="58">
        <f>'2021'!D62</f>
        <v>0</v>
      </c>
      <c r="F62" s="58">
        <f>'2022'!D62</f>
        <v>0</v>
      </c>
      <c r="G62" s="58" t="s">
        <v>27</v>
      </c>
      <c r="H62" s="1"/>
    </row>
    <row r="63" spans="1:8" ht="45.75" thickBot="1" x14ac:dyDescent="0.3">
      <c r="A63" s="7" t="s">
        <v>51</v>
      </c>
      <c r="B63" s="3">
        <v>2520</v>
      </c>
      <c r="C63" s="3">
        <v>831</v>
      </c>
      <c r="D63" s="57"/>
      <c r="E63" s="57">
        <f>'2021'!D63</f>
        <v>0</v>
      </c>
      <c r="F63" s="57">
        <f>'2022'!D63</f>
        <v>0</v>
      </c>
      <c r="G63" s="57"/>
      <c r="H63" s="1"/>
    </row>
    <row r="64" spans="1:8" ht="16.5" thickBot="1" x14ac:dyDescent="0.3">
      <c r="A64" s="47" t="s">
        <v>62</v>
      </c>
      <c r="B64" s="48">
        <v>2600</v>
      </c>
      <c r="C64" s="48" t="s">
        <v>24</v>
      </c>
      <c r="D64" s="58">
        <f>D65+D67+D68+D69++D73</f>
        <v>2750210</v>
      </c>
      <c r="E64" s="58">
        <f>'2021'!D64</f>
        <v>1322970</v>
      </c>
      <c r="F64" s="58">
        <f>'2022'!D64</f>
        <v>2462860</v>
      </c>
      <c r="G64" s="58">
        <f t="shared" ref="G64" si="4">G65+G67+G68+G69++G73</f>
        <v>0</v>
      </c>
      <c r="H64" s="1"/>
    </row>
    <row r="65" spans="1:8" ht="17.100000000000001" customHeight="1" x14ac:dyDescent="0.25">
      <c r="A65" s="8" t="s">
        <v>11</v>
      </c>
      <c r="B65" s="106">
        <v>2610</v>
      </c>
      <c r="C65" s="106">
        <v>241</v>
      </c>
      <c r="D65" s="108"/>
      <c r="E65" s="108">
        <f>'2021'!D65</f>
        <v>0</v>
      </c>
      <c r="F65" s="108">
        <f>'2022'!D65</f>
        <v>0</v>
      </c>
      <c r="G65" s="108"/>
      <c r="H65" s="105"/>
    </row>
    <row r="66" spans="1:8" ht="23.25" thickBot="1" x14ac:dyDescent="0.3">
      <c r="A66" s="7" t="s">
        <v>52</v>
      </c>
      <c r="B66" s="107"/>
      <c r="C66" s="107"/>
      <c r="D66" s="109"/>
      <c r="E66" s="109"/>
      <c r="F66" s="109"/>
      <c r="G66" s="109"/>
      <c r="H66" s="105"/>
    </row>
    <row r="67" spans="1:8" ht="23.25" thickBot="1" x14ac:dyDescent="0.3">
      <c r="A67" s="7" t="s">
        <v>53</v>
      </c>
      <c r="B67" s="3">
        <v>2620</v>
      </c>
      <c r="C67" s="3">
        <v>242</v>
      </c>
      <c r="D67" s="57"/>
      <c r="E67" s="57">
        <f>'2021'!D67</f>
        <v>0</v>
      </c>
      <c r="F67" s="57">
        <f>'2022'!D67</f>
        <v>0</v>
      </c>
      <c r="G67" s="57"/>
      <c r="H67" s="1"/>
    </row>
    <row r="68" spans="1:8" ht="34.5" thickBot="1" x14ac:dyDescent="0.3">
      <c r="A68" s="7" t="s">
        <v>54</v>
      </c>
      <c r="B68" s="3">
        <v>2630</v>
      </c>
      <c r="C68" s="3">
        <v>243</v>
      </c>
      <c r="D68" s="57"/>
      <c r="E68" s="57">
        <f>'2021'!D68</f>
        <v>0</v>
      </c>
      <c r="F68" s="57">
        <f>'2022'!D68</f>
        <v>0</v>
      </c>
      <c r="G68" s="57"/>
      <c r="H68" s="1"/>
    </row>
    <row r="69" spans="1:8" ht="16.5" thickBot="1" x14ac:dyDescent="0.3">
      <c r="A69" s="7" t="s">
        <v>55</v>
      </c>
      <c r="B69" s="50">
        <v>2640</v>
      </c>
      <c r="C69" s="50">
        <v>244</v>
      </c>
      <c r="D69" s="65">
        <f>D71+D72+Лист6!D10</f>
        <v>2750210</v>
      </c>
      <c r="E69" s="65">
        <f>'2021'!D69</f>
        <v>1322970</v>
      </c>
      <c r="F69" s="65">
        <f>'2022'!D69</f>
        <v>2462860</v>
      </c>
      <c r="G69" s="59">
        <f t="shared" ref="G69" si="5">G71+G72</f>
        <v>0</v>
      </c>
      <c r="H69" s="1"/>
    </row>
    <row r="70" spans="1:8" ht="17.100000000000001" customHeight="1" thickBot="1" x14ac:dyDescent="0.3">
      <c r="A70" s="7" t="s">
        <v>22</v>
      </c>
      <c r="B70" s="3"/>
      <c r="C70" s="3"/>
      <c r="D70" s="57"/>
      <c r="E70" s="57">
        <f>'2021'!D70</f>
        <v>0</v>
      </c>
      <c r="F70" s="57">
        <f>'2022'!D70</f>
        <v>0</v>
      </c>
      <c r="G70" s="57"/>
      <c r="H70" s="1"/>
    </row>
    <row r="71" spans="1:8" ht="17.100000000000001" customHeight="1" thickBot="1" x14ac:dyDescent="0.3">
      <c r="A71" s="7" t="s">
        <v>29</v>
      </c>
      <c r="B71" s="3">
        <v>2641</v>
      </c>
      <c r="C71" s="3">
        <v>244</v>
      </c>
      <c r="D71" s="57">
        <f>Лист6!D7</f>
        <v>2098610</v>
      </c>
      <c r="E71" s="57">
        <f>'2021'!D71</f>
        <v>671370</v>
      </c>
      <c r="F71" s="57">
        <f>'2022'!D71</f>
        <v>1811260</v>
      </c>
      <c r="G71" s="57"/>
      <c r="H71" s="1"/>
    </row>
    <row r="72" spans="1:8" ht="23.25" thickBot="1" x14ac:dyDescent="0.3">
      <c r="A72" s="7" t="s">
        <v>30</v>
      </c>
      <c r="B72" s="3">
        <v>2642</v>
      </c>
      <c r="C72" s="3">
        <v>244</v>
      </c>
      <c r="D72" s="57">
        <f>Лист6!E7</f>
        <v>465600</v>
      </c>
      <c r="E72" s="57">
        <f>'2021'!D72</f>
        <v>465600</v>
      </c>
      <c r="F72" s="57">
        <f>'2022'!D72</f>
        <v>465600</v>
      </c>
      <c r="G72" s="57"/>
      <c r="H72" s="1"/>
    </row>
    <row r="73" spans="1:8" ht="23.25" thickBot="1" x14ac:dyDescent="0.3">
      <c r="A73" s="49" t="s">
        <v>56</v>
      </c>
      <c r="B73" s="50">
        <v>2650</v>
      </c>
      <c r="C73" s="50">
        <v>400</v>
      </c>
      <c r="D73" s="59">
        <f>D74+D76</f>
        <v>0</v>
      </c>
      <c r="E73" s="59">
        <f>'2021'!D73</f>
        <v>0</v>
      </c>
      <c r="F73" s="59">
        <f>'2022'!D73</f>
        <v>0</v>
      </c>
      <c r="G73" s="59">
        <f t="shared" ref="G73" si="6">G74+G76</f>
        <v>0</v>
      </c>
      <c r="H73" s="1"/>
    </row>
    <row r="74" spans="1:8" ht="17.100000000000001" customHeight="1" x14ac:dyDescent="0.25">
      <c r="A74" s="8" t="s">
        <v>11</v>
      </c>
      <c r="B74" s="106">
        <v>2651</v>
      </c>
      <c r="C74" s="106">
        <v>406</v>
      </c>
      <c r="D74" s="108"/>
      <c r="E74" s="108">
        <f>'2021'!D74</f>
        <v>0</v>
      </c>
      <c r="F74" s="108">
        <f>'2022'!D74</f>
        <v>0</v>
      </c>
      <c r="G74" s="108"/>
      <c r="H74" s="105"/>
    </row>
    <row r="75" spans="1:8" ht="34.5" thickBot="1" x14ac:dyDescent="0.3">
      <c r="A75" s="7" t="s">
        <v>57</v>
      </c>
      <c r="B75" s="107"/>
      <c r="C75" s="107"/>
      <c r="D75" s="109"/>
      <c r="E75" s="109"/>
      <c r="F75" s="109"/>
      <c r="G75" s="109"/>
      <c r="H75" s="105"/>
    </row>
    <row r="76" spans="1:8" ht="17.100000000000001" customHeight="1" thickBot="1" x14ac:dyDescent="0.3">
      <c r="A76" s="7" t="s">
        <v>58</v>
      </c>
      <c r="B76" s="3">
        <v>2652</v>
      </c>
      <c r="C76" s="3">
        <v>407</v>
      </c>
      <c r="D76" s="57"/>
      <c r="E76" s="57">
        <f>'2021'!D76</f>
        <v>0</v>
      </c>
      <c r="F76" s="57">
        <f>'2022'!D76</f>
        <v>0</v>
      </c>
      <c r="G76" s="57"/>
      <c r="H76" s="1"/>
    </row>
    <row r="77" spans="1:8" ht="17.100000000000001" customHeight="1" thickBot="1" x14ac:dyDescent="0.3">
      <c r="A77" s="51" t="s">
        <v>63</v>
      </c>
      <c r="B77" s="48">
        <v>3000</v>
      </c>
      <c r="C77" s="48">
        <v>100</v>
      </c>
      <c r="D77" s="58">
        <f>D78+D80+D81</f>
        <v>0</v>
      </c>
      <c r="E77" s="58">
        <f>'2021'!D77</f>
        <v>0</v>
      </c>
      <c r="F77" s="58">
        <f>'2022'!D77</f>
        <v>0</v>
      </c>
      <c r="G77" s="58" t="s">
        <v>59</v>
      </c>
      <c r="H77" s="1"/>
    </row>
    <row r="78" spans="1:8" ht="17.100000000000001" customHeight="1" x14ac:dyDescent="0.25">
      <c r="A78" s="8" t="s">
        <v>11</v>
      </c>
      <c r="B78" s="106">
        <v>3010</v>
      </c>
      <c r="C78" s="106"/>
      <c r="D78" s="108"/>
      <c r="E78" s="108">
        <f>'2021'!D78</f>
        <v>0</v>
      </c>
      <c r="F78" s="108">
        <f>'2022'!D78</f>
        <v>0</v>
      </c>
      <c r="G78" s="108" t="s">
        <v>59</v>
      </c>
      <c r="H78" s="105"/>
    </row>
    <row r="79" spans="1:8" ht="17.100000000000001" customHeight="1" thickBot="1" x14ac:dyDescent="0.3">
      <c r="A79" s="7" t="s">
        <v>64</v>
      </c>
      <c r="B79" s="107"/>
      <c r="C79" s="107"/>
      <c r="D79" s="109"/>
      <c r="E79" s="109"/>
      <c r="F79" s="109"/>
      <c r="G79" s="109"/>
      <c r="H79" s="105"/>
    </row>
    <row r="80" spans="1:8" ht="16.5" thickBot="1" x14ac:dyDescent="0.3">
      <c r="A80" s="7" t="s">
        <v>65</v>
      </c>
      <c r="B80" s="3">
        <v>3020</v>
      </c>
      <c r="C80" s="3"/>
      <c r="D80" s="57"/>
      <c r="E80" s="57">
        <f>'2021'!D80</f>
        <v>0</v>
      </c>
      <c r="F80" s="57">
        <f>'2022'!D80</f>
        <v>0</v>
      </c>
      <c r="G80" s="57" t="s">
        <v>59</v>
      </c>
      <c r="H80" s="1"/>
    </row>
    <row r="81" spans="1:8" ht="16.5" thickBot="1" x14ac:dyDescent="0.3">
      <c r="A81" s="7" t="s">
        <v>66</v>
      </c>
      <c r="B81" s="3">
        <v>3030</v>
      </c>
      <c r="C81" s="3"/>
      <c r="D81" s="57"/>
      <c r="E81" s="57">
        <f>'2021'!D81</f>
        <v>0</v>
      </c>
      <c r="F81" s="57">
        <f>'2022'!D81</f>
        <v>0</v>
      </c>
      <c r="G81" s="57" t="s">
        <v>59</v>
      </c>
      <c r="H81" s="1"/>
    </row>
    <row r="82" spans="1:8" ht="17.100000000000001" customHeight="1" thickBot="1" x14ac:dyDescent="0.3">
      <c r="A82" s="47" t="s">
        <v>67</v>
      </c>
      <c r="B82" s="48">
        <v>4000</v>
      </c>
      <c r="C82" s="48" t="s">
        <v>59</v>
      </c>
      <c r="D82" s="58">
        <f>D83</f>
        <v>0</v>
      </c>
      <c r="E82" s="58">
        <f>'2021'!D82</f>
        <v>0</v>
      </c>
      <c r="F82" s="58">
        <f>'2022'!D82</f>
        <v>0</v>
      </c>
      <c r="G82" s="58">
        <v>0</v>
      </c>
      <c r="H82" s="1"/>
    </row>
    <row r="83" spans="1:8" ht="17.100000000000001" customHeight="1" x14ac:dyDescent="0.25">
      <c r="A83" s="8" t="s">
        <v>22</v>
      </c>
      <c r="B83" s="106">
        <v>4010</v>
      </c>
      <c r="C83" s="106">
        <v>610</v>
      </c>
      <c r="D83" s="106"/>
      <c r="E83" s="108">
        <f>'2021'!D83</f>
        <v>0</v>
      </c>
      <c r="F83" s="108">
        <f>'2022'!D83</f>
        <v>0</v>
      </c>
      <c r="G83" s="106" t="s">
        <v>59</v>
      </c>
      <c r="H83" s="105"/>
    </row>
    <row r="84" spans="1:8" ht="17.100000000000001" customHeight="1" thickBot="1" x14ac:dyDescent="0.3">
      <c r="A84" s="7" t="s">
        <v>60</v>
      </c>
      <c r="B84" s="107"/>
      <c r="C84" s="107"/>
      <c r="D84" s="107"/>
      <c r="E84" s="107"/>
      <c r="F84" s="107"/>
      <c r="G84" s="107"/>
      <c r="H84" s="105"/>
    </row>
    <row r="85" spans="1:8" ht="17.100000000000001" customHeight="1" x14ac:dyDescent="0.25"/>
    <row r="86" spans="1:8" ht="17.100000000000001" customHeight="1" x14ac:dyDescent="0.25"/>
    <row r="87" spans="1:8" ht="17.100000000000001" customHeight="1" x14ac:dyDescent="0.25"/>
  </sheetData>
  <mergeCells count="122">
    <mergeCell ref="H78:H79"/>
    <mergeCell ref="B83:B84"/>
    <mergeCell ref="C83:C84"/>
    <mergeCell ref="D83:D84"/>
    <mergeCell ref="E83:E84"/>
    <mergeCell ref="F83:F84"/>
    <mergeCell ref="G83:G84"/>
    <mergeCell ref="H83:H84"/>
    <mergeCell ref="B78:B79"/>
    <mergeCell ref="C78:C79"/>
    <mergeCell ref="D78:D79"/>
    <mergeCell ref="E78:E79"/>
    <mergeCell ref="F78:F79"/>
    <mergeCell ref="G78:G79"/>
    <mergeCell ref="H65:H66"/>
    <mergeCell ref="B74:B75"/>
    <mergeCell ref="C74:C75"/>
    <mergeCell ref="D74:D75"/>
    <mergeCell ref="E74:E75"/>
    <mergeCell ref="F74:F75"/>
    <mergeCell ref="G74:G75"/>
    <mergeCell ref="H74:H75"/>
    <mergeCell ref="B65:B66"/>
    <mergeCell ref="C65:C66"/>
    <mergeCell ref="D65:D66"/>
    <mergeCell ref="E65:E66"/>
    <mergeCell ref="F65:F66"/>
    <mergeCell ref="G65:G66"/>
    <mergeCell ref="H51:H52"/>
    <mergeCell ref="B60:B61"/>
    <mergeCell ref="C60:C61"/>
    <mergeCell ref="D60:D61"/>
    <mergeCell ref="E60:E61"/>
    <mergeCell ref="F60:F61"/>
    <mergeCell ref="G60:G61"/>
    <mergeCell ref="H60:H61"/>
    <mergeCell ref="B51:B52"/>
    <mergeCell ref="C51:C52"/>
    <mergeCell ref="D51:D52"/>
    <mergeCell ref="E51:E52"/>
    <mergeCell ref="F51:F52"/>
    <mergeCell ref="G51:G52"/>
    <mergeCell ref="B39:B40"/>
    <mergeCell ref="C39:C40"/>
    <mergeCell ref="D39:D40"/>
    <mergeCell ref="E39:E40"/>
    <mergeCell ref="F39:F40"/>
    <mergeCell ref="G39:G40"/>
    <mergeCell ref="H39:H40"/>
    <mergeCell ref="H45:H46"/>
    <mergeCell ref="B49:B50"/>
    <mergeCell ref="C49:C50"/>
    <mergeCell ref="D49:D50"/>
    <mergeCell ref="E49:E50"/>
    <mergeCell ref="F49:F50"/>
    <mergeCell ref="G49:G50"/>
    <mergeCell ref="H49:H50"/>
    <mergeCell ref="B45:B46"/>
    <mergeCell ref="C45:C46"/>
    <mergeCell ref="D45:D46"/>
    <mergeCell ref="E45:E46"/>
    <mergeCell ref="F45:F46"/>
    <mergeCell ref="G45:G46"/>
    <mergeCell ref="A36:A37"/>
    <mergeCell ref="B36:B37"/>
    <mergeCell ref="C36:C37"/>
    <mergeCell ref="D36:D37"/>
    <mergeCell ref="E36:E37"/>
    <mergeCell ref="F36:F37"/>
    <mergeCell ref="H29:H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G36:G37"/>
    <mergeCell ref="H36:H37"/>
    <mergeCell ref="H20:H21"/>
    <mergeCell ref="B26:B27"/>
    <mergeCell ref="C26:C27"/>
    <mergeCell ref="D26:D27"/>
    <mergeCell ref="E26:E27"/>
    <mergeCell ref="F26:F27"/>
    <mergeCell ref="G26:G27"/>
    <mergeCell ref="H26:H27"/>
    <mergeCell ref="B20:B21"/>
    <mergeCell ref="C20:C21"/>
    <mergeCell ref="D20:D21"/>
    <mergeCell ref="E20:E21"/>
    <mergeCell ref="F20:F21"/>
    <mergeCell ref="G20:G21"/>
    <mergeCell ref="H10:H11"/>
    <mergeCell ref="B14:B15"/>
    <mergeCell ref="C14:C15"/>
    <mergeCell ref="D14:D15"/>
    <mergeCell ref="E14:E15"/>
    <mergeCell ref="F14:F15"/>
    <mergeCell ref="G14:G15"/>
    <mergeCell ref="H14:H15"/>
    <mergeCell ref="B10:B11"/>
    <mergeCell ref="C10:C11"/>
    <mergeCell ref="D10:D11"/>
    <mergeCell ref="E10:E11"/>
    <mergeCell ref="F10:F11"/>
    <mergeCell ref="G10:G11"/>
    <mergeCell ref="A1:H2"/>
    <mergeCell ref="A3:A5"/>
    <mergeCell ref="B3:B5"/>
    <mergeCell ref="C3:C5"/>
    <mergeCell ref="D3:G3"/>
    <mergeCell ref="E4:E5"/>
    <mergeCell ref="F4:F5"/>
    <mergeCell ref="G4:G5"/>
    <mergeCell ref="H4:H5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60" zoomScaleNormal="100" workbookViewId="0">
      <selection activeCell="BH8" sqref="BH8:DD8"/>
    </sheetView>
  </sheetViews>
  <sheetFormatPr defaultRowHeight="15" x14ac:dyDescent="0.25"/>
  <cols>
    <col min="1" max="1" width="70.28515625" customWidth="1"/>
    <col min="2" max="2" width="20.28515625" hidden="1" customWidth="1"/>
    <col min="5" max="5" width="11" customWidth="1"/>
    <col min="6" max="6" width="10.85546875" customWidth="1"/>
    <col min="7" max="7" width="11" customWidth="1"/>
  </cols>
  <sheetData>
    <row r="1" spans="1:9" ht="18.75" x14ac:dyDescent="0.25">
      <c r="A1" s="11" t="s">
        <v>68</v>
      </c>
    </row>
    <row r="2" spans="1:9" ht="15.75" thickBot="1" x14ac:dyDescent="0.3">
      <c r="A2" s="12"/>
    </row>
    <row r="3" spans="1:9" ht="46.5" customHeight="1" thickBot="1" x14ac:dyDescent="0.3">
      <c r="A3" s="116"/>
      <c r="B3" s="117"/>
      <c r="C3" s="99" t="s">
        <v>2</v>
      </c>
      <c r="D3" s="99" t="s">
        <v>70</v>
      </c>
      <c r="E3" s="102" t="s">
        <v>4</v>
      </c>
      <c r="F3" s="103"/>
      <c r="G3" s="103"/>
      <c r="H3" s="104"/>
      <c r="I3" s="1"/>
    </row>
    <row r="4" spans="1:9" ht="37.5" customHeight="1" x14ac:dyDescent="0.25">
      <c r="A4" s="118" t="s">
        <v>69</v>
      </c>
      <c r="B4" s="119"/>
      <c r="C4" s="100"/>
      <c r="D4" s="100"/>
      <c r="E4" s="13" t="s">
        <v>108</v>
      </c>
      <c r="F4" s="116" t="s">
        <v>109</v>
      </c>
      <c r="G4" s="116" t="s">
        <v>110</v>
      </c>
      <c r="H4" s="99" t="s">
        <v>6</v>
      </c>
      <c r="I4" s="105"/>
    </row>
    <row r="5" spans="1:9" ht="15.75" customHeight="1" thickBot="1" x14ac:dyDescent="0.3">
      <c r="A5" s="120"/>
      <c r="B5" s="121"/>
      <c r="C5" s="101"/>
      <c r="D5" s="101"/>
      <c r="E5" s="14" t="s">
        <v>5</v>
      </c>
      <c r="F5" s="122"/>
      <c r="G5" s="122"/>
      <c r="H5" s="101"/>
      <c r="I5" s="105"/>
    </row>
    <row r="6" spans="1:9" ht="16.5" thickBot="1" x14ac:dyDescent="0.3">
      <c r="A6" s="102">
        <v>1</v>
      </c>
      <c r="B6" s="104"/>
      <c r="C6" s="2">
        <v>2</v>
      </c>
      <c r="D6" s="2">
        <v>3</v>
      </c>
      <c r="E6" s="17">
        <v>5</v>
      </c>
      <c r="F6" s="17">
        <v>6</v>
      </c>
      <c r="G6" s="17">
        <v>7</v>
      </c>
      <c r="H6" s="2">
        <v>8</v>
      </c>
      <c r="I6" s="1"/>
    </row>
    <row r="7" spans="1:9" ht="38.25" customHeight="1" thickBot="1" x14ac:dyDescent="0.3">
      <c r="A7" s="123" t="s">
        <v>71</v>
      </c>
      <c r="B7" s="124"/>
      <c r="C7" s="52">
        <v>1</v>
      </c>
      <c r="D7" s="52"/>
      <c r="E7" s="64">
        <f>E11+E12</f>
        <v>2750210</v>
      </c>
      <c r="F7" s="64">
        <f>F11+F12</f>
        <v>1322970</v>
      </c>
      <c r="G7" s="64">
        <f>G11+G12</f>
        <v>2462860</v>
      </c>
      <c r="H7" s="63"/>
      <c r="I7" s="1"/>
    </row>
    <row r="8" spans="1:9" x14ac:dyDescent="0.25">
      <c r="A8" s="125" t="s">
        <v>11</v>
      </c>
      <c r="B8" s="126"/>
      <c r="C8" s="129">
        <v>2</v>
      </c>
      <c r="D8" s="129"/>
      <c r="E8" s="125"/>
      <c r="F8" s="125"/>
      <c r="G8" s="125"/>
      <c r="H8" s="129"/>
      <c r="I8" s="105"/>
    </row>
    <row r="9" spans="1:9" ht="66" customHeight="1" thickBot="1" x14ac:dyDescent="0.3">
      <c r="A9" s="127" t="s">
        <v>72</v>
      </c>
      <c r="B9" s="128"/>
      <c r="C9" s="130"/>
      <c r="D9" s="130"/>
      <c r="E9" s="127"/>
      <c r="F9" s="127"/>
      <c r="G9" s="127"/>
      <c r="H9" s="130"/>
      <c r="I9" s="105"/>
    </row>
    <row r="10" spans="1:9" ht="33" customHeight="1" thickBot="1" x14ac:dyDescent="0.3">
      <c r="A10" s="131" t="s">
        <v>73</v>
      </c>
      <c r="B10" s="132"/>
      <c r="C10" s="15">
        <v>3</v>
      </c>
      <c r="D10" s="15"/>
      <c r="E10" s="62"/>
      <c r="F10" s="18"/>
      <c r="G10" s="18"/>
      <c r="H10" s="15"/>
      <c r="I10" s="1"/>
    </row>
    <row r="11" spans="1:9" ht="39" customHeight="1" thickBot="1" x14ac:dyDescent="0.3">
      <c r="A11" s="131" t="s">
        <v>74</v>
      </c>
      <c r="B11" s="132"/>
      <c r="C11" s="15">
        <v>4</v>
      </c>
      <c r="D11" s="15"/>
      <c r="E11" s="62">
        <v>587610</v>
      </c>
      <c r="F11" s="62"/>
      <c r="G11" s="62"/>
      <c r="H11" s="15"/>
      <c r="I11" s="1"/>
    </row>
    <row r="12" spans="1:9" ht="36" customHeight="1" thickBot="1" x14ac:dyDescent="0.3">
      <c r="A12" s="131" t="s">
        <v>75</v>
      </c>
      <c r="B12" s="132"/>
      <c r="C12" s="15">
        <v>5</v>
      </c>
      <c r="D12" s="15"/>
      <c r="E12" s="62">
        <f>'2020-2022'!D69-E11</f>
        <v>2162600</v>
      </c>
      <c r="F12" s="62">
        <v>1322970</v>
      </c>
      <c r="G12" s="62">
        <f>'2020-2022'!F69</f>
        <v>2462860</v>
      </c>
      <c r="H12" s="15"/>
      <c r="I12" s="1"/>
    </row>
    <row r="13" spans="1:9" x14ac:dyDescent="0.25">
      <c r="A13" s="125" t="s">
        <v>11</v>
      </c>
      <c r="B13" s="126"/>
      <c r="C13" s="129">
        <v>6</v>
      </c>
      <c r="D13" s="129"/>
      <c r="E13" s="133">
        <f>E12</f>
        <v>2162600</v>
      </c>
      <c r="F13" s="133">
        <f t="shared" ref="F13:G13" si="0">F12</f>
        <v>1322970</v>
      </c>
      <c r="G13" s="133">
        <f t="shared" si="0"/>
        <v>2462860</v>
      </c>
      <c r="H13" s="129"/>
      <c r="I13" s="105"/>
    </row>
    <row r="14" spans="1:9" ht="36" customHeight="1" thickBot="1" x14ac:dyDescent="0.3">
      <c r="A14" s="127" t="s">
        <v>76</v>
      </c>
      <c r="B14" s="128"/>
      <c r="C14" s="130"/>
      <c r="D14" s="130"/>
      <c r="E14" s="127"/>
      <c r="F14" s="127"/>
      <c r="G14" s="127"/>
      <c r="H14" s="130"/>
      <c r="I14" s="105"/>
    </row>
    <row r="15" spans="1:9" x14ac:dyDescent="0.25">
      <c r="A15" s="125" t="s">
        <v>11</v>
      </c>
      <c r="B15" s="126"/>
      <c r="C15" s="129">
        <v>7</v>
      </c>
      <c r="D15" s="129"/>
      <c r="E15" s="133">
        <f>E12</f>
        <v>2162600</v>
      </c>
      <c r="F15" s="133">
        <f t="shared" ref="F15:G15" si="1">F12</f>
        <v>1322970</v>
      </c>
      <c r="G15" s="133">
        <f t="shared" si="1"/>
        <v>2462860</v>
      </c>
      <c r="H15" s="129"/>
      <c r="I15" s="105"/>
    </row>
    <row r="16" spans="1:9" ht="36" customHeight="1" thickBot="1" x14ac:dyDescent="0.3">
      <c r="A16" s="127" t="s">
        <v>77</v>
      </c>
      <c r="B16" s="128"/>
      <c r="C16" s="130"/>
      <c r="D16" s="130"/>
      <c r="E16" s="127"/>
      <c r="F16" s="127"/>
      <c r="G16" s="127"/>
      <c r="H16" s="130"/>
      <c r="I16" s="105"/>
    </row>
    <row r="17" spans="1:9" ht="33.75" customHeight="1" x14ac:dyDescent="0.25">
      <c r="A17" s="125" t="s">
        <v>78</v>
      </c>
      <c r="B17" s="126"/>
      <c r="C17" s="129">
        <v>8</v>
      </c>
      <c r="D17" s="129"/>
      <c r="E17" s="125"/>
      <c r="F17" s="125"/>
      <c r="G17" s="125"/>
      <c r="H17" s="129"/>
      <c r="I17" s="105"/>
    </row>
    <row r="18" spans="1:9" x14ac:dyDescent="0.25">
      <c r="A18" s="135" t="s">
        <v>11</v>
      </c>
      <c r="B18" s="136"/>
      <c r="C18" s="134"/>
      <c r="D18" s="134"/>
      <c r="E18" s="135"/>
      <c r="F18" s="135"/>
      <c r="G18" s="135"/>
      <c r="H18" s="134"/>
      <c r="I18" s="105"/>
    </row>
    <row r="19" spans="1:9" ht="22.5" customHeight="1" thickBot="1" x14ac:dyDescent="0.3">
      <c r="A19" s="127" t="s">
        <v>77</v>
      </c>
      <c r="B19" s="128"/>
      <c r="C19" s="130"/>
      <c r="D19" s="130"/>
      <c r="E19" s="127"/>
      <c r="F19" s="127"/>
      <c r="G19" s="127"/>
      <c r="H19" s="130"/>
      <c r="I19" s="105"/>
    </row>
    <row r="20" spans="1:9" ht="20.25" customHeight="1" thickBot="1" x14ac:dyDescent="0.3">
      <c r="A20" s="131" t="s">
        <v>79</v>
      </c>
      <c r="B20" s="132"/>
      <c r="C20" s="15">
        <v>9</v>
      </c>
      <c r="D20" s="15"/>
      <c r="E20" s="18"/>
      <c r="F20" s="18"/>
      <c r="G20" s="18"/>
      <c r="H20" s="15"/>
      <c r="I20" s="1"/>
    </row>
    <row r="21" spans="1:9" x14ac:dyDescent="0.25">
      <c r="A21" s="125" t="s">
        <v>11</v>
      </c>
      <c r="B21" s="126"/>
      <c r="C21" s="129">
        <v>10</v>
      </c>
      <c r="D21" s="129"/>
      <c r="E21" s="125"/>
      <c r="F21" s="125"/>
      <c r="G21" s="125"/>
      <c r="H21" s="129"/>
      <c r="I21" s="105"/>
    </row>
    <row r="22" spans="1:9" ht="16.5" customHeight="1" thickBot="1" x14ac:dyDescent="0.3">
      <c r="A22" s="127" t="s">
        <v>77</v>
      </c>
      <c r="B22" s="128"/>
      <c r="C22" s="130"/>
      <c r="D22" s="130"/>
      <c r="E22" s="127"/>
      <c r="F22" s="127"/>
      <c r="G22" s="127"/>
      <c r="H22" s="130"/>
      <c r="I22" s="105"/>
    </row>
    <row r="23" spans="1:9" ht="20.25" customHeight="1" thickBot="1" x14ac:dyDescent="0.3">
      <c r="A23" s="131" t="s">
        <v>80</v>
      </c>
      <c r="B23" s="132"/>
      <c r="C23" s="15">
        <v>11</v>
      </c>
      <c r="D23" s="15"/>
      <c r="E23" s="18"/>
      <c r="F23" s="18"/>
      <c r="G23" s="18"/>
      <c r="H23" s="15"/>
      <c r="I23" s="1"/>
    </row>
    <row r="24" spans="1:9" x14ac:dyDescent="0.25">
      <c r="A24" s="125" t="s">
        <v>11</v>
      </c>
      <c r="B24" s="126"/>
      <c r="C24" s="129">
        <v>12</v>
      </c>
      <c r="D24" s="129"/>
      <c r="E24" s="125"/>
      <c r="F24" s="125"/>
      <c r="G24" s="125"/>
      <c r="H24" s="129"/>
      <c r="I24" s="105"/>
    </row>
    <row r="25" spans="1:9" ht="16.5" customHeight="1" thickBot="1" x14ac:dyDescent="0.3">
      <c r="A25" s="127" t="s">
        <v>77</v>
      </c>
      <c r="B25" s="128"/>
      <c r="C25" s="130"/>
      <c r="D25" s="130"/>
      <c r="E25" s="127"/>
      <c r="F25" s="127"/>
      <c r="G25" s="127"/>
      <c r="H25" s="130"/>
      <c r="I25" s="105"/>
    </row>
    <row r="26" spans="1:9" ht="38.25" customHeight="1" thickBot="1" x14ac:dyDescent="0.3">
      <c r="A26" s="131" t="s">
        <v>81</v>
      </c>
      <c r="B26" s="132"/>
      <c r="C26" s="15">
        <v>13</v>
      </c>
      <c r="D26" s="15"/>
      <c r="E26" s="62">
        <f>E7</f>
        <v>2750210</v>
      </c>
      <c r="F26" s="62">
        <f>F7</f>
        <v>1322970</v>
      </c>
      <c r="G26" s="62">
        <f>G7</f>
        <v>2462860</v>
      </c>
      <c r="H26" s="15"/>
      <c r="I26" s="1"/>
    </row>
    <row r="27" spans="1:9" ht="24" customHeight="1" thickBot="1" x14ac:dyDescent="0.3">
      <c r="A27" s="131" t="s">
        <v>82</v>
      </c>
      <c r="B27" s="132"/>
      <c r="C27" s="15">
        <v>14</v>
      </c>
      <c r="D27" s="15"/>
      <c r="E27" s="62">
        <f>E12</f>
        <v>2162600</v>
      </c>
      <c r="F27" s="62">
        <f>F12</f>
        <v>1322970</v>
      </c>
      <c r="G27" s="62">
        <f>G12</f>
        <v>2462860</v>
      </c>
      <c r="H27" s="15"/>
      <c r="I27" s="1"/>
    </row>
    <row r="28" spans="1:9" ht="15.75" x14ac:dyDescent="0.25">
      <c r="A28" s="16"/>
      <c r="B28" s="137"/>
      <c r="C28" s="137"/>
      <c r="D28" s="137"/>
      <c r="E28" s="137"/>
      <c r="F28" s="137"/>
      <c r="G28" s="137"/>
      <c r="H28" s="137"/>
      <c r="I28" s="137"/>
    </row>
    <row r="29" spans="1:9" x14ac:dyDescent="0.25">
      <c r="A29" s="138"/>
      <c r="B29" s="138"/>
      <c r="C29" s="138"/>
      <c r="D29" s="138"/>
      <c r="E29" s="138"/>
      <c r="F29" s="138"/>
      <c r="G29" s="138"/>
      <c r="H29" s="138"/>
      <c r="I29" s="138"/>
    </row>
    <row r="30" spans="1:9" x14ac:dyDescent="0.25">
      <c r="A30" s="138"/>
      <c r="B30" s="138"/>
      <c r="C30" s="138"/>
      <c r="D30" s="138"/>
      <c r="E30" s="138"/>
      <c r="F30" s="138"/>
      <c r="G30" s="138"/>
      <c r="H30" s="138"/>
      <c r="I30" s="138"/>
    </row>
    <row r="31" spans="1:9" x14ac:dyDescent="0.25">
      <c r="A31" s="138"/>
      <c r="B31" s="138"/>
      <c r="C31" s="138"/>
      <c r="D31" s="138"/>
      <c r="E31" s="138"/>
      <c r="F31" s="138"/>
      <c r="G31" s="138"/>
      <c r="H31" s="138"/>
      <c r="I31" s="138"/>
    </row>
    <row r="32" spans="1:9" x14ac:dyDescent="0.25">
      <c r="A32" s="138"/>
      <c r="B32" s="138"/>
      <c r="C32" s="138"/>
      <c r="D32" s="138"/>
      <c r="E32" s="138"/>
      <c r="F32" s="138"/>
      <c r="G32" s="138"/>
      <c r="H32" s="138"/>
      <c r="I32" s="138"/>
    </row>
    <row r="33" spans="1:9" ht="20.25" x14ac:dyDescent="0.3">
      <c r="A33" s="139"/>
      <c r="B33" s="139"/>
      <c r="C33" s="139"/>
      <c r="D33" s="139"/>
      <c r="E33" s="139"/>
      <c r="F33" s="67"/>
      <c r="G33" s="67"/>
      <c r="H33" s="139"/>
      <c r="I33" s="139"/>
    </row>
    <row r="34" spans="1:9" ht="20.25" x14ac:dyDescent="0.3">
      <c r="A34" s="139" t="s">
        <v>129</v>
      </c>
      <c r="B34" s="139"/>
      <c r="C34" s="139"/>
      <c r="D34" s="139"/>
      <c r="E34" s="139"/>
      <c r="F34" s="139"/>
      <c r="G34" s="139"/>
      <c r="H34" s="139"/>
      <c r="I34" s="139"/>
    </row>
    <row r="35" spans="1:9" x14ac:dyDescent="0.25">
      <c r="A35" s="138" t="s">
        <v>130</v>
      </c>
      <c r="B35" s="138"/>
      <c r="C35" s="138"/>
      <c r="D35" s="138"/>
      <c r="E35" s="138"/>
      <c r="F35" s="138"/>
      <c r="G35" s="138"/>
      <c r="H35" s="138"/>
      <c r="I35" s="138"/>
    </row>
    <row r="36" spans="1:9" x14ac:dyDescent="0.25">
      <c r="A36" t="s">
        <v>131</v>
      </c>
    </row>
  </sheetData>
  <mergeCells count="83">
    <mergeCell ref="A34:I34"/>
    <mergeCell ref="A35:I35"/>
    <mergeCell ref="A30:I30"/>
    <mergeCell ref="A31:I31"/>
    <mergeCell ref="A32:I32"/>
    <mergeCell ref="A33:E33"/>
    <mergeCell ref="H33:I33"/>
    <mergeCell ref="A27:B27"/>
    <mergeCell ref="B28:I28"/>
    <mergeCell ref="A29:I29"/>
    <mergeCell ref="G24:G25"/>
    <mergeCell ref="H24:H25"/>
    <mergeCell ref="I24:I25"/>
    <mergeCell ref="A26:B26"/>
    <mergeCell ref="A24:B24"/>
    <mergeCell ref="A25:B25"/>
    <mergeCell ref="C24:C25"/>
    <mergeCell ref="D24:D25"/>
    <mergeCell ref="E24:E25"/>
    <mergeCell ref="F24:F25"/>
    <mergeCell ref="G21:G22"/>
    <mergeCell ref="H21:H22"/>
    <mergeCell ref="I21:I22"/>
    <mergeCell ref="A23:B23"/>
    <mergeCell ref="A21:B21"/>
    <mergeCell ref="A22:B22"/>
    <mergeCell ref="C21:C22"/>
    <mergeCell ref="D21:D22"/>
    <mergeCell ref="E21:E22"/>
    <mergeCell ref="F21:F22"/>
    <mergeCell ref="H17:H19"/>
    <mergeCell ref="I17:I19"/>
    <mergeCell ref="A20:B20"/>
    <mergeCell ref="H15:H16"/>
    <mergeCell ref="I15:I16"/>
    <mergeCell ref="A17:B17"/>
    <mergeCell ref="A18:B18"/>
    <mergeCell ref="A19:B19"/>
    <mergeCell ref="C17:C19"/>
    <mergeCell ref="D17:D19"/>
    <mergeCell ref="E17:E19"/>
    <mergeCell ref="F17:F19"/>
    <mergeCell ref="G17:G19"/>
    <mergeCell ref="G13:G14"/>
    <mergeCell ref="H13:H14"/>
    <mergeCell ref="I13:I14"/>
    <mergeCell ref="A15:B15"/>
    <mergeCell ref="A16:B16"/>
    <mergeCell ref="C15:C16"/>
    <mergeCell ref="D15:D16"/>
    <mergeCell ref="E15:E16"/>
    <mergeCell ref="F15:F16"/>
    <mergeCell ref="G15:G16"/>
    <mergeCell ref="A13:B13"/>
    <mergeCell ref="A14:B14"/>
    <mergeCell ref="C13:C14"/>
    <mergeCell ref="D13:D14"/>
    <mergeCell ref="E13:E14"/>
    <mergeCell ref="F13:F14"/>
    <mergeCell ref="A11:B11"/>
    <mergeCell ref="A12:B12"/>
    <mergeCell ref="G8:G9"/>
    <mergeCell ref="H8:H9"/>
    <mergeCell ref="I8:I9"/>
    <mergeCell ref="A10:B10"/>
    <mergeCell ref="E8:E9"/>
    <mergeCell ref="F8:F9"/>
    <mergeCell ref="A7:B7"/>
    <mergeCell ref="A8:B8"/>
    <mergeCell ref="A9:B9"/>
    <mergeCell ref="C8:C9"/>
    <mergeCell ref="D8:D9"/>
    <mergeCell ref="H4:H5"/>
    <mergeCell ref="I4:I5"/>
    <mergeCell ref="A6:B6"/>
    <mergeCell ref="A3:B3"/>
    <mergeCell ref="A4:B4"/>
    <mergeCell ref="A5:B5"/>
    <mergeCell ref="C3:C5"/>
    <mergeCell ref="D3:D5"/>
    <mergeCell ref="E3:H3"/>
    <mergeCell ref="F4:F5"/>
    <mergeCell ref="G4:G5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C17" sqref="C17"/>
    </sheetView>
  </sheetViews>
  <sheetFormatPr defaultRowHeight="15" x14ac:dyDescent="0.25"/>
  <cols>
    <col min="1" max="1" width="37.28515625" style="10" customWidth="1"/>
    <col min="4" max="4" width="11.85546875" customWidth="1"/>
    <col min="5" max="5" width="10.5703125" customWidth="1"/>
    <col min="6" max="6" width="10" bestFit="1" customWidth="1"/>
    <col min="7" max="7" width="9.28515625" bestFit="1" customWidth="1"/>
  </cols>
  <sheetData>
    <row r="1" spans="1:8" x14ac:dyDescent="0.25">
      <c r="A1" s="94" t="s">
        <v>0</v>
      </c>
      <c r="B1" s="94"/>
      <c r="C1" s="94"/>
      <c r="D1" s="94"/>
      <c r="E1" s="94"/>
      <c r="F1" s="94"/>
      <c r="G1" s="94"/>
      <c r="H1" s="94"/>
    </row>
    <row r="2" spans="1:8" ht="15.75" thickBot="1" x14ac:dyDescent="0.3">
      <c r="A2" s="95"/>
      <c r="B2" s="95"/>
      <c r="C2" s="95"/>
      <c r="D2" s="95"/>
      <c r="E2" s="95"/>
      <c r="F2" s="95"/>
      <c r="G2" s="95"/>
      <c r="H2" s="95"/>
    </row>
    <row r="3" spans="1:8" ht="23.25" customHeight="1" thickBot="1" x14ac:dyDescent="0.3">
      <c r="A3" s="96" t="s">
        <v>1</v>
      </c>
      <c r="B3" s="99" t="s">
        <v>2</v>
      </c>
      <c r="C3" s="96" t="s">
        <v>3</v>
      </c>
      <c r="D3" s="102" t="s">
        <v>4</v>
      </c>
      <c r="E3" s="103"/>
      <c r="F3" s="103"/>
      <c r="G3" s="104"/>
      <c r="H3" s="5"/>
    </row>
    <row r="4" spans="1:8" ht="22.5" x14ac:dyDescent="0.25">
      <c r="A4" s="97"/>
      <c r="B4" s="100"/>
      <c r="C4" s="97"/>
      <c r="D4" s="53" t="s">
        <v>119</v>
      </c>
      <c r="E4" s="96" t="s">
        <v>109</v>
      </c>
      <c r="F4" s="96" t="s">
        <v>110</v>
      </c>
      <c r="G4" s="96" t="s">
        <v>6</v>
      </c>
      <c r="H4" s="105"/>
    </row>
    <row r="5" spans="1:8" ht="23.25" thickBot="1" x14ac:dyDescent="0.3">
      <c r="A5" s="98"/>
      <c r="B5" s="101"/>
      <c r="C5" s="98"/>
      <c r="D5" s="54" t="s">
        <v>5</v>
      </c>
      <c r="E5" s="98"/>
      <c r="F5" s="98"/>
      <c r="G5" s="98"/>
      <c r="H5" s="105"/>
    </row>
    <row r="6" spans="1:8" ht="16.5" thickBot="1" x14ac:dyDescent="0.3">
      <c r="A6" s="6">
        <v>1</v>
      </c>
      <c r="B6" s="2">
        <v>2</v>
      </c>
      <c r="C6" s="2">
        <v>3</v>
      </c>
      <c r="D6" s="2">
        <v>5</v>
      </c>
      <c r="E6" s="2">
        <v>6</v>
      </c>
      <c r="F6" s="2">
        <v>7</v>
      </c>
      <c r="G6" s="2">
        <v>8</v>
      </c>
      <c r="H6" s="5"/>
    </row>
    <row r="7" spans="1:8" ht="23.25" thickBot="1" x14ac:dyDescent="0.3">
      <c r="A7" s="9" t="s">
        <v>7</v>
      </c>
      <c r="B7" s="3">
        <v>1</v>
      </c>
      <c r="C7" s="3" t="s">
        <v>8</v>
      </c>
      <c r="D7" s="3"/>
      <c r="E7" s="3"/>
      <c r="F7" s="3"/>
      <c r="G7" s="3"/>
      <c r="H7" s="5"/>
    </row>
    <row r="8" spans="1:8" ht="23.25" thickBot="1" x14ac:dyDescent="0.3">
      <c r="A8" s="9" t="s">
        <v>9</v>
      </c>
      <c r="B8" s="3">
        <v>2</v>
      </c>
      <c r="C8" s="3" t="s">
        <v>8</v>
      </c>
      <c r="D8" s="3"/>
      <c r="E8" s="3"/>
      <c r="F8" s="3"/>
      <c r="G8" s="3"/>
      <c r="H8" s="5"/>
    </row>
    <row r="9" spans="1:8" ht="16.5" thickBot="1" x14ac:dyDescent="0.3">
      <c r="A9" s="43" t="s">
        <v>10</v>
      </c>
      <c r="B9" s="44">
        <v>1000</v>
      </c>
      <c r="C9" s="44"/>
      <c r="D9" s="56">
        <f>D10+D13+D16+D19+D25</f>
        <v>12242168</v>
      </c>
      <c r="E9" s="56"/>
      <c r="F9" s="56">
        <f t="shared" ref="F9" si="0">F10+F13+F16+F19+F25</f>
        <v>0</v>
      </c>
      <c r="G9" s="56">
        <f>G10+G13+G16+G19+G25</f>
        <v>0</v>
      </c>
      <c r="H9" s="5"/>
    </row>
    <row r="10" spans="1:8" ht="17.100000000000001" customHeight="1" x14ac:dyDescent="0.25">
      <c r="A10" s="8" t="s">
        <v>11</v>
      </c>
      <c r="B10" s="106">
        <v>1100</v>
      </c>
      <c r="C10" s="106">
        <v>120</v>
      </c>
      <c r="D10" s="108">
        <f>D12</f>
        <v>0</v>
      </c>
      <c r="E10" s="108"/>
      <c r="F10" s="108">
        <f t="shared" ref="F10:G10" si="1">F12</f>
        <v>0</v>
      </c>
      <c r="G10" s="108">
        <f t="shared" si="1"/>
        <v>0</v>
      </c>
      <c r="H10" s="105"/>
    </row>
    <row r="11" spans="1:8" ht="17.100000000000001" customHeight="1" thickBot="1" x14ac:dyDescent="0.3">
      <c r="A11" s="9" t="s">
        <v>12</v>
      </c>
      <c r="B11" s="107"/>
      <c r="C11" s="107"/>
      <c r="D11" s="109"/>
      <c r="E11" s="109"/>
      <c r="F11" s="109"/>
      <c r="G11" s="109"/>
      <c r="H11" s="105"/>
    </row>
    <row r="12" spans="1:8" ht="17.100000000000001" customHeight="1" thickBot="1" x14ac:dyDescent="0.3">
      <c r="A12" s="9" t="s">
        <v>11</v>
      </c>
      <c r="B12" s="3">
        <v>1110</v>
      </c>
      <c r="C12" s="3"/>
      <c r="D12" s="57"/>
      <c r="E12" s="57"/>
      <c r="F12" s="57"/>
      <c r="G12" s="57"/>
      <c r="H12" s="5"/>
    </row>
    <row r="13" spans="1:8" ht="23.25" thickBot="1" x14ac:dyDescent="0.3">
      <c r="A13" s="9" t="s">
        <v>13</v>
      </c>
      <c r="B13" s="3">
        <v>1200</v>
      </c>
      <c r="C13" s="3">
        <v>130</v>
      </c>
      <c r="D13" s="57">
        <f>D14+Лист7!D10</f>
        <v>12227168</v>
      </c>
      <c r="E13" s="57"/>
      <c r="F13" s="57">
        <f t="shared" ref="F13:G13" si="2">F14</f>
        <v>0</v>
      </c>
      <c r="G13" s="57">
        <f t="shared" si="2"/>
        <v>0</v>
      </c>
      <c r="H13" s="5"/>
    </row>
    <row r="14" spans="1:8" ht="17.100000000000001" customHeight="1" x14ac:dyDescent="0.25">
      <c r="A14" s="8" t="s">
        <v>11</v>
      </c>
      <c r="B14" s="106">
        <v>1210</v>
      </c>
      <c r="C14" s="106">
        <v>130</v>
      </c>
      <c r="D14" s="108">
        <f>Лист7!G9-Лист7!F9</f>
        <v>12041168</v>
      </c>
      <c r="E14" s="108"/>
      <c r="F14" s="108"/>
      <c r="G14" s="108"/>
      <c r="H14" s="105"/>
    </row>
    <row r="15" spans="1:8" ht="49.5" customHeight="1" thickBot="1" x14ac:dyDescent="0.3">
      <c r="A15" s="9" t="s">
        <v>14</v>
      </c>
      <c r="B15" s="107"/>
      <c r="C15" s="107"/>
      <c r="D15" s="109"/>
      <c r="E15" s="109"/>
      <c r="F15" s="109"/>
      <c r="G15" s="109"/>
      <c r="H15" s="105"/>
    </row>
    <row r="16" spans="1:8" ht="23.25" thickBot="1" x14ac:dyDescent="0.3">
      <c r="A16" s="9" t="s">
        <v>15</v>
      </c>
      <c r="B16" s="3">
        <v>1300</v>
      </c>
      <c r="C16" s="3">
        <v>140</v>
      </c>
      <c r="D16" s="57">
        <f>D17</f>
        <v>0</v>
      </c>
      <c r="E16" s="57"/>
      <c r="F16" s="57">
        <f t="shared" ref="F16:G16" si="3">F17</f>
        <v>0</v>
      </c>
      <c r="G16" s="57">
        <f t="shared" si="3"/>
        <v>0</v>
      </c>
      <c r="H16" s="5"/>
    </row>
    <row r="17" spans="1:8" ht="17.100000000000001" customHeight="1" thickBot="1" x14ac:dyDescent="0.3">
      <c r="A17" s="9" t="s">
        <v>11</v>
      </c>
      <c r="B17" s="3">
        <v>1310</v>
      </c>
      <c r="C17" s="3">
        <v>140</v>
      </c>
      <c r="D17" s="57"/>
      <c r="E17" s="57"/>
      <c r="F17" s="57"/>
      <c r="G17" s="57"/>
      <c r="H17" s="5"/>
    </row>
    <row r="18" spans="1:8" ht="16.5" thickBot="1" x14ac:dyDescent="0.3">
      <c r="A18" s="9" t="s">
        <v>16</v>
      </c>
      <c r="B18" s="3">
        <v>1400</v>
      </c>
      <c r="C18" s="3">
        <v>150</v>
      </c>
      <c r="D18" s="57"/>
      <c r="E18" s="57"/>
      <c r="F18" s="57"/>
      <c r="G18" s="57"/>
      <c r="H18" s="5"/>
    </row>
    <row r="19" spans="1:8" ht="17.100000000000001" customHeight="1" thickBot="1" x14ac:dyDescent="0.3">
      <c r="A19" s="9" t="s">
        <v>17</v>
      </c>
      <c r="B19" s="3">
        <v>1500</v>
      </c>
      <c r="C19" s="3">
        <v>180</v>
      </c>
      <c r="D19" s="57">
        <f>D20+D22</f>
        <v>15000</v>
      </c>
      <c r="E19" s="57"/>
      <c r="F19" s="57">
        <f t="shared" ref="F19:G19" si="4">F20+F22</f>
        <v>0</v>
      </c>
      <c r="G19" s="57">
        <f t="shared" si="4"/>
        <v>0</v>
      </c>
      <c r="H19" s="5"/>
    </row>
    <row r="20" spans="1:8" ht="17.100000000000001" customHeight="1" x14ac:dyDescent="0.25">
      <c r="A20" s="8" t="s">
        <v>18</v>
      </c>
      <c r="B20" s="106">
        <v>1510</v>
      </c>
      <c r="C20" s="106">
        <v>180</v>
      </c>
      <c r="D20" s="108">
        <f>Лист7!F9</f>
        <v>15000</v>
      </c>
      <c r="E20" s="108"/>
      <c r="F20" s="108"/>
      <c r="G20" s="108"/>
      <c r="H20" s="105"/>
    </row>
    <row r="21" spans="1:8" ht="17.100000000000001" customHeight="1" thickBot="1" x14ac:dyDescent="0.3">
      <c r="A21" s="9" t="s">
        <v>19</v>
      </c>
      <c r="B21" s="107"/>
      <c r="C21" s="107"/>
      <c r="D21" s="109"/>
      <c r="E21" s="109"/>
      <c r="F21" s="109"/>
      <c r="G21" s="109"/>
      <c r="H21" s="105"/>
    </row>
    <row r="22" spans="1:8" ht="17.100000000000001" customHeight="1" thickBot="1" x14ac:dyDescent="0.3">
      <c r="A22" s="9" t="s">
        <v>20</v>
      </c>
      <c r="B22" s="3">
        <v>1520</v>
      </c>
      <c r="C22" s="3">
        <v>180</v>
      </c>
      <c r="D22" s="57"/>
      <c r="E22" s="57"/>
      <c r="F22" s="57"/>
      <c r="G22" s="57"/>
      <c r="H22" s="5"/>
    </row>
    <row r="23" spans="1:8" ht="16.5" thickBot="1" x14ac:dyDescent="0.3">
      <c r="A23" s="9" t="s">
        <v>21</v>
      </c>
      <c r="B23" s="3">
        <v>1900</v>
      </c>
      <c r="C23" s="3"/>
      <c r="D23" s="57"/>
      <c r="E23" s="57"/>
      <c r="F23" s="57"/>
      <c r="G23" s="57"/>
      <c r="H23" s="5"/>
    </row>
    <row r="24" spans="1:8" ht="17.100000000000001" customHeight="1" thickBot="1" x14ac:dyDescent="0.3">
      <c r="A24" s="9" t="s">
        <v>11</v>
      </c>
      <c r="B24" s="3"/>
      <c r="C24" s="3"/>
      <c r="D24" s="57"/>
      <c r="E24" s="57"/>
      <c r="F24" s="57"/>
      <c r="G24" s="57"/>
      <c r="H24" s="5"/>
    </row>
    <row r="25" spans="1:8" ht="17.100000000000001" customHeight="1" thickBot="1" x14ac:dyDescent="0.3">
      <c r="A25" s="9" t="s">
        <v>61</v>
      </c>
      <c r="B25" s="3">
        <v>1980</v>
      </c>
      <c r="C25" s="3" t="s">
        <v>8</v>
      </c>
      <c r="D25" s="57">
        <f>D26</f>
        <v>0</v>
      </c>
      <c r="E25" s="57"/>
      <c r="F25" s="57">
        <f t="shared" ref="F25" si="5">F26</f>
        <v>0</v>
      </c>
      <c r="G25" s="57"/>
      <c r="H25" s="5"/>
    </row>
    <row r="26" spans="1:8" ht="17.100000000000001" customHeight="1" x14ac:dyDescent="0.25">
      <c r="A26" s="8" t="s">
        <v>22</v>
      </c>
      <c r="B26" s="106">
        <v>1981</v>
      </c>
      <c r="C26" s="106">
        <v>510</v>
      </c>
      <c r="D26" s="108"/>
      <c r="E26" s="108"/>
      <c r="F26" s="108"/>
      <c r="G26" s="108" t="s">
        <v>24</v>
      </c>
      <c r="H26" s="105"/>
    </row>
    <row r="27" spans="1:8" ht="23.25" thickBot="1" x14ac:dyDescent="0.3">
      <c r="A27" s="9" t="s">
        <v>23</v>
      </c>
      <c r="B27" s="107"/>
      <c r="C27" s="107"/>
      <c r="D27" s="109"/>
      <c r="E27" s="109"/>
      <c r="F27" s="109"/>
      <c r="G27" s="109"/>
      <c r="H27" s="105"/>
    </row>
    <row r="28" spans="1:8" ht="16.5" thickBot="1" x14ac:dyDescent="0.3">
      <c r="A28" s="43" t="s">
        <v>25</v>
      </c>
      <c r="B28" s="44">
        <v>2000</v>
      </c>
      <c r="C28" s="44" t="s">
        <v>24</v>
      </c>
      <c r="D28" s="56">
        <f>D29+D48+D55+D59+D62+D64+D77+D82</f>
        <v>12242168</v>
      </c>
      <c r="E28" s="56"/>
      <c r="F28" s="56">
        <f t="shared" ref="F28" si="6">F29+F48+F55+F59+F62+F64+F77+F82</f>
        <v>0</v>
      </c>
      <c r="G28" s="56">
        <f>G64</f>
        <v>0</v>
      </c>
      <c r="H28" s="5"/>
    </row>
    <row r="29" spans="1:8" ht="17.100000000000001" customHeight="1" x14ac:dyDescent="0.25">
      <c r="A29" s="45" t="s">
        <v>11</v>
      </c>
      <c r="B29" s="112">
        <v>2100</v>
      </c>
      <c r="C29" s="112" t="s">
        <v>24</v>
      </c>
      <c r="D29" s="114">
        <f>D31+D33+D34+D35+D36+D38+D39+D41+D42+D43+D44+D45+D47</f>
        <v>10915448</v>
      </c>
      <c r="E29" s="114"/>
      <c r="F29" s="114">
        <f t="shared" ref="F29" si="7">F31+F33+F34+F35+F36+F38+F39+F41+F42+F43+F44+F45+F47</f>
        <v>0</v>
      </c>
      <c r="G29" s="114" t="s">
        <v>27</v>
      </c>
      <c r="H29" s="105"/>
    </row>
    <row r="30" spans="1:8" ht="17.100000000000001" customHeight="1" thickBot="1" x14ac:dyDescent="0.3">
      <c r="A30" s="46" t="s">
        <v>26</v>
      </c>
      <c r="B30" s="113"/>
      <c r="C30" s="113"/>
      <c r="D30" s="115"/>
      <c r="E30" s="115"/>
      <c r="F30" s="115"/>
      <c r="G30" s="115"/>
      <c r="H30" s="105"/>
    </row>
    <row r="31" spans="1:8" ht="17.100000000000001" customHeight="1" x14ac:dyDescent="0.25">
      <c r="A31" s="8" t="s">
        <v>11</v>
      </c>
      <c r="B31" s="106">
        <v>2110</v>
      </c>
      <c r="C31" s="106">
        <v>111</v>
      </c>
      <c r="D31" s="108"/>
      <c r="E31" s="108"/>
      <c r="F31" s="108"/>
      <c r="G31" s="108" t="s">
        <v>27</v>
      </c>
      <c r="H31" s="105"/>
    </row>
    <row r="32" spans="1:8" ht="17.100000000000001" customHeight="1" thickBot="1" x14ac:dyDescent="0.3">
      <c r="A32" s="9" t="s">
        <v>28</v>
      </c>
      <c r="B32" s="107"/>
      <c r="C32" s="107"/>
      <c r="D32" s="109"/>
      <c r="E32" s="109"/>
      <c r="F32" s="109"/>
      <c r="G32" s="109"/>
      <c r="H32" s="105"/>
    </row>
    <row r="33" spans="1:8" ht="16.5" thickBot="1" x14ac:dyDescent="0.3">
      <c r="A33" s="9" t="s">
        <v>29</v>
      </c>
      <c r="B33" s="3">
        <v>2111</v>
      </c>
      <c r="C33" s="3">
        <v>111</v>
      </c>
      <c r="D33" s="57">
        <f>Лист7!D4+Лист7!F4</f>
        <v>1697020.74</v>
      </c>
      <c r="E33" s="57"/>
      <c r="F33" s="57"/>
      <c r="G33" s="57"/>
      <c r="H33" s="5"/>
    </row>
    <row r="34" spans="1:8" ht="23.25" thickBot="1" x14ac:dyDescent="0.3">
      <c r="A34" s="9" t="s">
        <v>30</v>
      </c>
      <c r="B34" s="3">
        <v>2112</v>
      </c>
      <c r="C34" s="3">
        <v>111</v>
      </c>
      <c r="D34" s="57">
        <f>Лист7!E4</f>
        <v>6734620</v>
      </c>
      <c r="E34" s="57"/>
      <c r="F34" s="57"/>
      <c r="G34" s="57"/>
      <c r="H34" s="5"/>
    </row>
    <row r="35" spans="1:8" ht="31.5" customHeight="1" thickBot="1" x14ac:dyDescent="0.3">
      <c r="A35" s="9" t="s">
        <v>31</v>
      </c>
      <c r="B35" s="3">
        <v>2120</v>
      </c>
      <c r="C35" s="3">
        <v>112</v>
      </c>
      <c r="D35" s="57">
        <f>Лист7!D6</f>
        <v>600</v>
      </c>
      <c r="E35" s="57"/>
      <c r="F35" s="57"/>
      <c r="G35" s="57" t="s">
        <v>24</v>
      </c>
      <c r="H35" s="5"/>
    </row>
    <row r="36" spans="1:8" ht="17.100000000000001" customHeight="1" x14ac:dyDescent="0.25">
      <c r="A36" s="110" t="s">
        <v>32</v>
      </c>
      <c r="B36" s="106">
        <v>2130</v>
      </c>
      <c r="C36" s="106">
        <v>113</v>
      </c>
      <c r="D36" s="108"/>
      <c r="E36" s="108"/>
      <c r="F36" s="108"/>
      <c r="G36" s="108"/>
      <c r="H36" s="105"/>
    </row>
    <row r="37" spans="1:8" ht="15.75" thickBot="1" x14ac:dyDescent="0.3">
      <c r="A37" s="111"/>
      <c r="B37" s="107"/>
      <c r="C37" s="107"/>
      <c r="D37" s="109"/>
      <c r="E37" s="109"/>
      <c r="F37" s="109"/>
      <c r="G37" s="109"/>
      <c r="H37" s="105"/>
    </row>
    <row r="38" spans="1:8" ht="36.75" customHeight="1" thickBot="1" x14ac:dyDescent="0.3">
      <c r="A38" s="9" t="s">
        <v>33</v>
      </c>
      <c r="B38" s="3">
        <v>2140</v>
      </c>
      <c r="C38" s="3">
        <v>119</v>
      </c>
      <c r="D38" s="57"/>
      <c r="E38" s="57"/>
      <c r="F38" s="57"/>
      <c r="G38" s="57" t="s">
        <v>27</v>
      </c>
      <c r="H38" s="5"/>
    </row>
    <row r="39" spans="1:8" ht="17.100000000000001" customHeight="1" x14ac:dyDescent="0.25">
      <c r="A39" s="8" t="s">
        <v>11</v>
      </c>
      <c r="B39" s="106">
        <v>2141</v>
      </c>
      <c r="C39" s="106">
        <v>119</v>
      </c>
      <c r="D39" s="108"/>
      <c r="E39" s="108"/>
      <c r="F39" s="108"/>
      <c r="G39" s="108" t="s">
        <v>27</v>
      </c>
      <c r="H39" s="105"/>
    </row>
    <row r="40" spans="1:8" ht="17.100000000000001" customHeight="1" thickBot="1" x14ac:dyDescent="0.3">
      <c r="A40" s="9" t="s">
        <v>34</v>
      </c>
      <c r="B40" s="107"/>
      <c r="C40" s="107"/>
      <c r="D40" s="109"/>
      <c r="E40" s="109"/>
      <c r="F40" s="109"/>
      <c r="G40" s="109"/>
      <c r="H40" s="105"/>
    </row>
    <row r="41" spans="1:8" ht="16.5" thickBot="1" x14ac:dyDescent="0.3">
      <c r="A41" s="9" t="s">
        <v>29</v>
      </c>
      <c r="B41" s="3">
        <v>2142</v>
      </c>
      <c r="C41" s="3">
        <v>119</v>
      </c>
      <c r="D41" s="57">
        <f>Лист7!D5+Лист7!F5</f>
        <v>466179.26</v>
      </c>
      <c r="E41" s="57"/>
      <c r="F41" s="57"/>
      <c r="G41" s="57"/>
      <c r="H41" s="5"/>
    </row>
    <row r="42" spans="1:8" ht="23.25" thickBot="1" x14ac:dyDescent="0.3">
      <c r="A42" s="9" t="s">
        <v>30</v>
      </c>
      <c r="B42" s="3">
        <v>2143</v>
      </c>
      <c r="C42" s="3">
        <v>119</v>
      </c>
      <c r="D42" s="57">
        <f>Лист7!E5</f>
        <v>2017028</v>
      </c>
      <c r="E42" s="57"/>
      <c r="F42" s="57"/>
      <c r="G42" s="57"/>
      <c r="H42" s="5"/>
    </row>
    <row r="43" spans="1:8" ht="16.5" thickBot="1" x14ac:dyDescent="0.3">
      <c r="A43" s="9" t="s">
        <v>35</v>
      </c>
      <c r="B43" s="3">
        <v>2144</v>
      </c>
      <c r="C43" s="3">
        <v>119</v>
      </c>
      <c r="D43" s="57"/>
      <c r="E43" s="57"/>
      <c r="F43" s="57"/>
      <c r="G43" s="57" t="s">
        <v>27</v>
      </c>
      <c r="H43" s="5"/>
    </row>
    <row r="44" spans="1:8" ht="17.100000000000001" customHeight="1" thickBot="1" x14ac:dyDescent="0.3">
      <c r="A44" s="9" t="s">
        <v>36</v>
      </c>
      <c r="B44" s="3">
        <v>2170</v>
      </c>
      <c r="C44" s="3">
        <v>139</v>
      </c>
      <c r="D44" s="57"/>
      <c r="E44" s="57"/>
      <c r="F44" s="57"/>
      <c r="G44" s="57" t="s">
        <v>24</v>
      </c>
      <c r="H44" s="5"/>
    </row>
    <row r="45" spans="1:8" ht="17.100000000000001" customHeight="1" x14ac:dyDescent="0.25">
      <c r="A45" s="8" t="s">
        <v>11</v>
      </c>
      <c r="B45" s="106">
        <v>2171</v>
      </c>
      <c r="C45" s="106">
        <v>139</v>
      </c>
      <c r="D45" s="108"/>
      <c r="E45" s="108"/>
      <c r="F45" s="108"/>
      <c r="G45" s="108"/>
      <c r="H45" s="105"/>
    </row>
    <row r="46" spans="1:8" ht="15.75" thickBot="1" x14ac:dyDescent="0.3">
      <c r="A46" s="9" t="s">
        <v>37</v>
      </c>
      <c r="B46" s="107"/>
      <c r="C46" s="107"/>
      <c r="D46" s="109"/>
      <c r="E46" s="109"/>
      <c r="F46" s="109"/>
      <c r="G46" s="109"/>
      <c r="H46" s="105"/>
    </row>
    <row r="47" spans="1:8" ht="23.25" thickBot="1" x14ac:dyDescent="0.3">
      <c r="A47" s="9" t="s">
        <v>38</v>
      </c>
      <c r="B47" s="3">
        <v>2172</v>
      </c>
      <c r="C47" s="3">
        <v>139</v>
      </c>
      <c r="D47" s="57"/>
      <c r="E47" s="57"/>
      <c r="F47" s="57"/>
      <c r="G47" s="57" t="s">
        <v>27</v>
      </c>
      <c r="H47" s="5"/>
    </row>
    <row r="48" spans="1:8" ht="17.100000000000001" customHeight="1" thickBot="1" x14ac:dyDescent="0.3">
      <c r="A48" s="47" t="s">
        <v>39</v>
      </c>
      <c r="B48" s="48">
        <v>2200</v>
      </c>
      <c r="C48" s="48">
        <v>300</v>
      </c>
      <c r="D48" s="58">
        <f>D49+D51+D53+D54</f>
        <v>0</v>
      </c>
      <c r="E48" s="58"/>
      <c r="F48" s="58">
        <f t="shared" ref="F48" si="8">F49+F51+F53+F54</f>
        <v>0</v>
      </c>
      <c r="G48" s="58" t="s">
        <v>27</v>
      </c>
      <c r="H48" s="5"/>
    </row>
    <row r="49" spans="1:8" ht="17.100000000000001" customHeight="1" x14ac:dyDescent="0.25">
      <c r="A49" s="8" t="s">
        <v>11</v>
      </c>
      <c r="B49" s="106">
        <v>2210</v>
      </c>
      <c r="C49" s="106">
        <v>320</v>
      </c>
      <c r="D49" s="108"/>
      <c r="E49" s="108"/>
      <c r="F49" s="108"/>
      <c r="G49" s="108" t="s">
        <v>27</v>
      </c>
      <c r="H49" s="105"/>
    </row>
    <row r="50" spans="1:8" ht="17.100000000000001" customHeight="1" thickBot="1" x14ac:dyDescent="0.3">
      <c r="A50" s="9" t="s">
        <v>40</v>
      </c>
      <c r="B50" s="107"/>
      <c r="C50" s="107"/>
      <c r="D50" s="109"/>
      <c r="E50" s="109"/>
      <c r="F50" s="109"/>
      <c r="G50" s="109"/>
      <c r="H50" s="105"/>
    </row>
    <row r="51" spans="1:8" ht="17.100000000000001" customHeight="1" x14ac:dyDescent="0.25">
      <c r="A51" s="8" t="s">
        <v>22</v>
      </c>
      <c r="B51" s="106">
        <v>2211</v>
      </c>
      <c r="C51" s="106">
        <v>321</v>
      </c>
      <c r="D51" s="108"/>
      <c r="E51" s="108"/>
      <c r="F51" s="108"/>
      <c r="G51" s="108" t="s">
        <v>27</v>
      </c>
      <c r="H51" s="105"/>
    </row>
    <row r="52" spans="1:8" ht="34.5" thickBot="1" x14ac:dyDescent="0.3">
      <c r="A52" s="9" t="s">
        <v>41</v>
      </c>
      <c r="B52" s="107"/>
      <c r="C52" s="107"/>
      <c r="D52" s="109"/>
      <c r="E52" s="109"/>
      <c r="F52" s="109"/>
      <c r="G52" s="109"/>
      <c r="H52" s="105"/>
    </row>
    <row r="53" spans="1:8" ht="57" thickBot="1" x14ac:dyDescent="0.3">
      <c r="A53" s="9" t="s">
        <v>42</v>
      </c>
      <c r="B53" s="3">
        <v>2230</v>
      </c>
      <c r="C53" s="3">
        <v>350</v>
      </c>
      <c r="D53" s="57"/>
      <c r="E53" s="57"/>
      <c r="F53" s="57"/>
      <c r="G53" s="57" t="s">
        <v>27</v>
      </c>
      <c r="H53" s="5"/>
    </row>
    <row r="54" spans="1:8" ht="16.5" thickBot="1" x14ac:dyDescent="0.3">
      <c r="A54" s="9" t="s">
        <v>43</v>
      </c>
      <c r="B54" s="3">
        <v>2240</v>
      </c>
      <c r="C54" s="3">
        <v>360</v>
      </c>
      <c r="D54" s="57"/>
      <c r="E54" s="57"/>
      <c r="F54" s="57"/>
      <c r="G54" s="57" t="s">
        <v>27</v>
      </c>
      <c r="H54" s="5"/>
    </row>
    <row r="55" spans="1:8" ht="17.100000000000001" customHeight="1" thickBot="1" x14ac:dyDescent="0.3">
      <c r="A55" s="47" t="s">
        <v>44</v>
      </c>
      <c r="B55" s="48">
        <v>2300</v>
      </c>
      <c r="C55" s="48">
        <v>850</v>
      </c>
      <c r="D55" s="58">
        <f>D56+D57+D58</f>
        <v>3750</v>
      </c>
      <c r="E55" s="58"/>
      <c r="F55" s="58">
        <f t="shared" ref="F55" si="9">F56+F57+F58</f>
        <v>0</v>
      </c>
      <c r="G55" s="58" t="s">
        <v>27</v>
      </c>
      <c r="H55" s="5"/>
    </row>
    <row r="56" spans="1:8" ht="23.25" thickBot="1" x14ac:dyDescent="0.3">
      <c r="A56" s="9" t="s">
        <v>45</v>
      </c>
      <c r="B56" s="3">
        <v>2310</v>
      </c>
      <c r="C56" s="3">
        <v>851</v>
      </c>
      <c r="D56" s="57"/>
      <c r="E56" s="57"/>
      <c r="F56" s="57"/>
      <c r="G56" s="57" t="s">
        <v>27</v>
      </c>
      <c r="H56" s="5"/>
    </row>
    <row r="57" spans="1:8" ht="34.5" thickBot="1" x14ac:dyDescent="0.3">
      <c r="A57" s="9" t="s">
        <v>46</v>
      </c>
      <c r="B57" s="3">
        <v>2320</v>
      </c>
      <c r="C57" s="3">
        <v>852</v>
      </c>
      <c r="D57" s="57">
        <f>Лист7!D8</f>
        <v>3750</v>
      </c>
      <c r="E57" s="57"/>
      <c r="F57" s="57"/>
      <c r="G57" s="57" t="s">
        <v>27</v>
      </c>
      <c r="H57" s="5"/>
    </row>
    <row r="58" spans="1:8" ht="23.25" thickBot="1" x14ac:dyDescent="0.3">
      <c r="A58" s="9" t="s">
        <v>47</v>
      </c>
      <c r="B58" s="3">
        <v>2330</v>
      </c>
      <c r="C58" s="3">
        <v>853</v>
      </c>
      <c r="D58" s="57"/>
      <c r="E58" s="57"/>
      <c r="F58" s="57"/>
      <c r="G58" s="57" t="s">
        <v>27</v>
      </c>
      <c r="H58" s="5"/>
    </row>
    <row r="59" spans="1:8" ht="23.25" thickBot="1" x14ac:dyDescent="0.3">
      <c r="A59" s="47" t="s">
        <v>48</v>
      </c>
      <c r="B59" s="48">
        <v>2400</v>
      </c>
      <c r="C59" s="48" t="s">
        <v>24</v>
      </c>
      <c r="D59" s="58">
        <f>D60</f>
        <v>0</v>
      </c>
      <c r="E59" s="58"/>
      <c r="F59" s="58">
        <f t="shared" ref="F59" si="10">F60</f>
        <v>0</v>
      </c>
      <c r="G59" s="58" t="s">
        <v>27</v>
      </c>
      <c r="H59" s="5"/>
    </row>
    <row r="60" spans="1:8" ht="17.100000000000001" customHeight="1" x14ac:dyDescent="0.25">
      <c r="A60" s="8" t="s">
        <v>22</v>
      </c>
      <c r="B60" s="106">
        <v>2410</v>
      </c>
      <c r="C60" s="106">
        <v>810</v>
      </c>
      <c r="D60" s="108"/>
      <c r="E60" s="108"/>
      <c r="F60" s="108"/>
      <c r="G60" s="108" t="s">
        <v>27</v>
      </c>
      <c r="H60" s="105"/>
    </row>
    <row r="61" spans="1:8" ht="23.25" thickBot="1" x14ac:dyDescent="0.3">
      <c r="A61" s="9" t="s">
        <v>49</v>
      </c>
      <c r="B61" s="107"/>
      <c r="C61" s="107"/>
      <c r="D61" s="109"/>
      <c r="E61" s="109"/>
      <c r="F61" s="109"/>
      <c r="G61" s="109"/>
      <c r="H61" s="105"/>
    </row>
    <row r="62" spans="1:8" ht="23.25" thickBot="1" x14ac:dyDescent="0.3">
      <c r="A62" s="47" t="s">
        <v>50</v>
      </c>
      <c r="B62" s="48">
        <v>2500</v>
      </c>
      <c r="C62" s="48" t="s">
        <v>24</v>
      </c>
      <c r="D62" s="58">
        <f>D63</f>
        <v>0</v>
      </c>
      <c r="E62" s="58"/>
      <c r="F62" s="58">
        <f t="shared" ref="F62" si="11">F63</f>
        <v>0</v>
      </c>
      <c r="G62" s="58" t="s">
        <v>27</v>
      </c>
      <c r="H62" s="5"/>
    </row>
    <row r="63" spans="1:8" ht="45.75" thickBot="1" x14ac:dyDescent="0.3">
      <c r="A63" s="9" t="s">
        <v>51</v>
      </c>
      <c r="B63" s="3">
        <v>2520</v>
      </c>
      <c r="C63" s="3">
        <v>831</v>
      </c>
      <c r="D63" s="57"/>
      <c r="E63" s="57"/>
      <c r="F63" s="57"/>
      <c r="G63" s="57"/>
      <c r="H63" s="5"/>
    </row>
    <row r="64" spans="1:8" ht="16.5" thickBot="1" x14ac:dyDescent="0.3">
      <c r="A64" s="47" t="s">
        <v>62</v>
      </c>
      <c r="B64" s="48">
        <v>2600</v>
      </c>
      <c r="C64" s="48" t="s">
        <v>24</v>
      </c>
      <c r="D64" s="58">
        <f>D65+D67+D68+D69++D73</f>
        <v>1322970</v>
      </c>
      <c r="E64" s="58"/>
      <c r="F64" s="58">
        <f t="shared" ref="F64:G64" si="12">F65+F67+F68+F69++F73</f>
        <v>0</v>
      </c>
      <c r="G64" s="58">
        <f t="shared" si="12"/>
        <v>0</v>
      </c>
      <c r="H64" s="5"/>
    </row>
    <row r="65" spans="1:8" ht="17.100000000000001" customHeight="1" x14ac:dyDescent="0.25">
      <c r="A65" s="8" t="s">
        <v>11</v>
      </c>
      <c r="B65" s="106">
        <v>2610</v>
      </c>
      <c r="C65" s="106">
        <v>241</v>
      </c>
      <c r="D65" s="108"/>
      <c r="E65" s="108"/>
      <c r="F65" s="108"/>
      <c r="G65" s="108"/>
      <c r="H65" s="105"/>
    </row>
    <row r="66" spans="1:8" ht="23.25" thickBot="1" x14ac:dyDescent="0.3">
      <c r="A66" s="9" t="s">
        <v>52</v>
      </c>
      <c r="B66" s="107"/>
      <c r="C66" s="107"/>
      <c r="D66" s="109"/>
      <c r="E66" s="109"/>
      <c r="F66" s="109"/>
      <c r="G66" s="109"/>
      <c r="H66" s="105"/>
    </row>
    <row r="67" spans="1:8" ht="23.25" thickBot="1" x14ac:dyDescent="0.3">
      <c r="A67" s="9" t="s">
        <v>53</v>
      </c>
      <c r="B67" s="3">
        <v>2620</v>
      </c>
      <c r="C67" s="3">
        <v>242</v>
      </c>
      <c r="D67" s="57"/>
      <c r="E67" s="57"/>
      <c r="F67" s="57"/>
      <c r="G67" s="57"/>
      <c r="H67" s="5"/>
    </row>
    <row r="68" spans="1:8" ht="34.5" thickBot="1" x14ac:dyDescent="0.3">
      <c r="A68" s="9" t="s">
        <v>54</v>
      </c>
      <c r="B68" s="3">
        <v>2630</v>
      </c>
      <c r="C68" s="3">
        <v>243</v>
      </c>
      <c r="D68" s="57"/>
      <c r="E68" s="57"/>
      <c r="F68" s="57"/>
      <c r="G68" s="57"/>
      <c r="H68" s="5"/>
    </row>
    <row r="69" spans="1:8" ht="16.5" thickBot="1" x14ac:dyDescent="0.3">
      <c r="A69" s="9" t="s">
        <v>55</v>
      </c>
      <c r="B69" s="50">
        <v>2640</v>
      </c>
      <c r="C69" s="50">
        <v>244</v>
      </c>
      <c r="D69" s="65">
        <f>D71+D72+Лист7!D10</f>
        <v>1322970</v>
      </c>
      <c r="E69" s="65"/>
      <c r="F69" s="59">
        <f t="shared" ref="F69:G69" si="13">F71+F72</f>
        <v>0</v>
      </c>
      <c r="G69" s="59">
        <f t="shared" si="13"/>
        <v>0</v>
      </c>
      <c r="H69" s="5"/>
    </row>
    <row r="70" spans="1:8" ht="17.100000000000001" customHeight="1" thickBot="1" x14ac:dyDescent="0.3">
      <c r="A70" s="9" t="s">
        <v>22</v>
      </c>
      <c r="B70" s="3"/>
      <c r="C70" s="3"/>
      <c r="D70" s="57"/>
      <c r="E70" s="57"/>
      <c r="F70" s="57"/>
      <c r="G70" s="57"/>
      <c r="H70" s="5"/>
    </row>
    <row r="71" spans="1:8" ht="17.100000000000001" customHeight="1" thickBot="1" x14ac:dyDescent="0.3">
      <c r="A71" s="9" t="s">
        <v>29</v>
      </c>
      <c r="B71" s="3">
        <v>2641</v>
      </c>
      <c r="C71" s="3">
        <v>244</v>
      </c>
      <c r="D71" s="57">
        <f>Лист7!D7</f>
        <v>671370</v>
      </c>
      <c r="E71" s="57"/>
      <c r="F71" s="57"/>
      <c r="G71" s="57"/>
      <c r="H71" s="5"/>
    </row>
    <row r="72" spans="1:8" ht="23.25" thickBot="1" x14ac:dyDescent="0.3">
      <c r="A72" s="9" t="s">
        <v>30</v>
      </c>
      <c r="B72" s="3">
        <v>2642</v>
      </c>
      <c r="C72" s="3">
        <v>244</v>
      </c>
      <c r="D72" s="57">
        <f>Лист7!E7</f>
        <v>465600</v>
      </c>
      <c r="E72" s="57"/>
      <c r="F72" s="57"/>
      <c r="G72" s="57"/>
      <c r="H72" s="5"/>
    </row>
    <row r="73" spans="1:8" ht="23.25" thickBot="1" x14ac:dyDescent="0.3">
      <c r="A73" s="49" t="s">
        <v>56</v>
      </c>
      <c r="B73" s="50">
        <v>2650</v>
      </c>
      <c r="C73" s="50">
        <v>400</v>
      </c>
      <c r="D73" s="59">
        <f>D74+D76</f>
        <v>0</v>
      </c>
      <c r="E73" s="59"/>
      <c r="F73" s="59">
        <f t="shared" ref="F73:G73" si="14">F74+F76</f>
        <v>0</v>
      </c>
      <c r="G73" s="59">
        <f t="shared" si="14"/>
        <v>0</v>
      </c>
      <c r="H73" s="5"/>
    </row>
    <row r="74" spans="1:8" ht="17.100000000000001" customHeight="1" x14ac:dyDescent="0.25">
      <c r="A74" s="8" t="s">
        <v>11</v>
      </c>
      <c r="B74" s="106">
        <v>2651</v>
      </c>
      <c r="C74" s="106">
        <v>406</v>
      </c>
      <c r="D74" s="108"/>
      <c r="E74" s="108"/>
      <c r="F74" s="108"/>
      <c r="G74" s="108"/>
      <c r="H74" s="105"/>
    </row>
    <row r="75" spans="1:8" ht="34.5" thickBot="1" x14ac:dyDescent="0.3">
      <c r="A75" s="9" t="s">
        <v>57</v>
      </c>
      <c r="B75" s="107"/>
      <c r="C75" s="107"/>
      <c r="D75" s="109"/>
      <c r="E75" s="109"/>
      <c r="F75" s="109"/>
      <c r="G75" s="109"/>
      <c r="H75" s="105"/>
    </row>
    <row r="76" spans="1:8" ht="17.100000000000001" customHeight="1" thickBot="1" x14ac:dyDescent="0.3">
      <c r="A76" s="9" t="s">
        <v>58</v>
      </c>
      <c r="B76" s="3">
        <v>2652</v>
      </c>
      <c r="C76" s="3">
        <v>407</v>
      </c>
      <c r="D76" s="57"/>
      <c r="E76" s="57"/>
      <c r="F76" s="57"/>
      <c r="G76" s="57"/>
      <c r="H76" s="5"/>
    </row>
    <row r="77" spans="1:8" ht="17.100000000000001" customHeight="1" thickBot="1" x14ac:dyDescent="0.3">
      <c r="A77" s="51" t="s">
        <v>63</v>
      </c>
      <c r="B77" s="48">
        <v>3000</v>
      </c>
      <c r="C77" s="48">
        <v>100</v>
      </c>
      <c r="D77" s="58">
        <f>D78+D80+D81</f>
        <v>0</v>
      </c>
      <c r="E77" s="58"/>
      <c r="F77" s="58">
        <f t="shared" ref="F77" si="15">F78+F80+F81</f>
        <v>0</v>
      </c>
      <c r="G77" s="58" t="s">
        <v>59</v>
      </c>
      <c r="H77" s="5"/>
    </row>
    <row r="78" spans="1:8" ht="17.100000000000001" customHeight="1" x14ac:dyDescent="0.25">
      <c r="A78" s="8" t="s">
        <v>11</v>
      </c>
      <c r="B78" s="106">
        <v>3010</v>
      </c>
      <c r="C78" s="106"/>
      <c r="D78" s="108"/>
      <c r="E78" s="108"/>
      <c r="F78" s="108"/>
      <c r="G78" s="108" t="s">
        <v>59</v>
      </c>
      <c r="H78" s="105"/>
    </row>
    <row r="79" spans="1:8" ht="17.100000000000001" customHeight="1" thickBot="1" x14ac:dyDescent="0.3">
      <c r="A79" s="9" t="s">
        <v>64</v>
      </c>
      <c r="B79" s="107"/>
      <c r="C79" s="107"/>
      <c r="D79" s="109"/>
      <c r="E79" s="109"/>
      <c r="F79" s="109"/>
      <c r="G79" s="109"/>
      <c r="H79" s="105"/>
    </row>
    <row r="80" spans="1:8" ht="16.5" thickBot="1" x14ac:dyDescent="0.3">
      <c r="A80" s="9" t="s">
        <v>65</v>
      </c>
      <c r="B80" s="3">
        <v>3020</v>
      </c>
      <c r="C80" s="3"/>
      <c r="D80" s="57"/>
      <c r="E80" s="57"/>
      <c r="F80" s="57"/>
      <c r="G80" s="57" t="s">
        <v>59</v>
      </c>
      <c r="H80" s="5"/>
    </row>
    <row r="81" spans="1:8" ht="16.5" thickBot="1" x14ac:dyDescent="0.3">
      <c r="A81" s="9" t="s">
        <v>66</v>
      </c>
      <c r="B81" s="3">
        <v>3030</v>
      </c>
      <c r="C81" s="3"/>
      <c r="D81" s="57"/>
      <c r="E81" s="57"/>
      <c r="F81" s="57"/>
      <c r="G81" s="57" t="s">
        <v>59</v>
      </c>
      <c r="H81" s="5"/>
    </row>
    <row r="82" spans="1:8" ht="17.100000000000001" customHeight="1" thickBot="1" x14ac:dyDescent="0.3">
      <c r="A82" s="47" t="s">
        <v>67</v>
      </c>
      <c r="B82" s="48">
        <v>4000</v>
      </c>
      <c r="C82" s="48" t="s">
        <v>59</v>
      </c>
      <c r="D82" s="58">
        <f>D83</f>
        <v>0</v>
      </c>
      <c r="E82" s="58"/>
      <c r="F82" s="58">
        <f t="shared" ref="F82" si="16">F83</f>
        <v>0</v>
      </c>
      <c r="G82" s="58">
        <v>0</v>
      </c>
      <c r="H82" s="5"/>
    </row>
    <row r="83" spans="1:8" ht="17.100000000000001" customHeight="1" x14ac:dyDescent="0.25">
      <c r="A83" s="8" t="s">
        <v>22</v>
      </c>
      <c r="B83" s="106">
        <v>4010</v>
      </c>
      <c r="C83" s="106">
        <v>610</v>
      </c>
      <c r="D83" s="106"/>
      <c r="E83" s="106"/>
      <c r="F83" s="106"/>
      <c r="G83" s="106" t="s">
        <v>59</v>
      </c>
      <c r="H83" s="105"/>
    </row>
    <row r="84" spans="1:8" ht="17.100000000000001" customHeight="1" thickBot="1" x14ac:dyDescent="0.3">
      <c r="A84" s="9" t="s">
        <v>60</v>
      </c>
      <c r="B84" s="107"/>
      <c r="C84" s="107"/>
      <c r="D84" s="107"/>
      <c r="E84" s="107"/>
      <c r="F84" s="107"/>
      <c r="G84" s="107"/>
      <c r="H84" s="105"/>
    </row>
    <row r="85" spans="1:8" ht="17.100000000000001" customHeight="1" x14ac:dyDescent="0.25"/>
    <row r="86" spans="1:8" ht="17.100000000000001" customHeight="1" x14ac:dyDescent="0.25"/>
    <row r="87" spans="1:8" ht="17.100000000000001" customHeight="1" x14ac:dyDescent="0.25"/>
  </sheetData>
  <mergeCells count="122">
    <mergeCell ref="A1:H2"/>
    <mergeCell ref="A3:A5"/>
    <mergeCell ref="B3:B5"/>
    <mergeCell ref="C3:C5"/>
    <mergeCell ref="D3:G3"/>
    <mergeCell ref="E4:E5"/>
    <mergeCell ref="F4:F5"/>
    <mergeCell ref="G4:G5"/>
    <mergeCell ref="H4:H5"/>
    <mergeCell ref="H10:H11"/>
    <mergeCell ref="B14:B15"/>
    <mergeCell ref="C14:C15"/>
    <mergeCell ref="D14:D15"/>
    <mergeCell ref="E14:E15"/>
    <mergeCell ref="F14:F15"/>
    <mergeCell ref="G14:G15"/>
    <mergeCell ref="H14:H15"/>
    <mergeCell ref="B10:B11"/>
    <mergeCell ref="C10:C11"/>
    <mergeCell ref="D10:D11"/>
    <mergeCell ref="E10:E11"/>
    <mergeCell ref="F10:F11"/>
    <mergeCell ref="G10:G11"/>
    <mergeCell ref="H20:H21"/>
    <mergeCell ref="B26:B27"/>
    <mergeCell ref="C26:C27"/>
    <mergeCell ref="D26:D27"/>
    <mergeCell ref="E26:E27"/>
    <mergeCell ref="F26:F27"/>
    <mergeCell ref="G26:G27"/>
    <mergeCell ref="H26:H27"/>
    <mergeCell ref="B20:B21"/>
    <mergeCell ref="C20:C21"/>
    <mergeCell ref="D20:D21"/>
    <mergeCell ref="E20:E21"/>
    <mergeCell ref="F20:F21"/>
    <mergeCell ref="G20:G21"/>
    <mergeCell ref="A36:A37"/>
    <mergeCell ref="B36:B37"/>
    <mergeCell ref="C36:C37"/>
    <mergeCell ref="D36:D37"/>
    <mergeCell ref="E36:E37"/>
    <mergeCell ref="F36:F37"/>
    <mergeCell ref="H29:H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G36:G37"/>
    <mergeCell ref="H36:H37"/>
    <mergeCell ref="B39:B40"/>
    <mergeCell ref="C39:C40"/>
    <mergeCell ref="D39:D40"/>
    <mergeCell ref="E39:E40"/>
    <mergeCell ref="F39:F40"/>
    <mergeCell ref="G39:G40"/>
    <mergeCell ref="H39:H40"/>
    <mergeCell ref="H45:H46"/>
    <mergeCell ref="B49:B50"/>
    <mergeCell ref="C49:C50"/>
    <mergeCell ref="D49:D50"/>
    <mergeCell ref="E49:E50"/>
    <mergeCell ref="F49:F50"/>
    <mergeCell ref="G49:G50"/>
    <mergeCell ref="H49:H50"/>
    <mergeCell ref="B45:B46"/>
    <mergeCell ref="C45:C46"/>
    <mergeCell ref="D45:D46"/>
    <mergeCell ref="E45:E46"/>
    <mergeCell ref="F45:F46"/>
    <mergeCell ref="G45:G46"/>
    <mergeCell ref="H51:H52"/>
    <mergeCell ref="B60:B61"/>
    <mergeCell ref="C60:C61"/>
    <mergeCell ref="D60:D61"/>
    <mergeCell ref="E60:E61"/>
    <mergeCell ref="F60:F61"/>
    <mergeCell ref="G60:G61"/>
    <mergeCell ref="H60:H61"/>
    <mergeCell ref="B51:B52"/>
    <mergeCell ref="C51:C52"/>
    <mergeCell ref="D51:D52"/>
    <mergeCell ref="E51:E52"/>
    <mergeCell ref="F51:F52"/>
    <mergeCell ref="G51:G52"/>
    <mergeCell ref="H65:H66"/>
    <mergeCell ref="B74:B75"/>
    <mergeCell ref="C74:C75"/>
    <mergeCell ref="D74:D75"/>
    <mergeCell ref="E74:E75"/>
    <mergeCell ref="F74:F75"/>
    <mergeCell ref="G74:G75"/>
    <mergeCell ref="H74:H75"/>
    <mergeCell ref="B65:B66"/>
    <mergeCell ref="C65:C66"/>
    <mergeCell ref="D65:D66"/>
    <mergeCell ref="E65:E66"/>
    <mergeCell ref="F65:F66"/>
    <mergeCell ref="G65:G66"/>
    <mergeCell ref="H78:H79"/>
    <mergeCell ref="B83:B84"/>
    <mergeCell ref="C83:C84"/>
    <mergeCell ref="D83:D84"/>
    <mergeCell ref="E83:E84"/>
    <mergeCell ref="F83:F84"/>
    <mergeCell ref="G83:G84"/>
    <mergeCell ref="H83:H84"/>
    <mergeCell ref="B78:B79"/>
    <mergeCell ref="C78:C79"/>
    <mergeCell ref="D78:D79"/>
    <mergeCell ref="E78:E79"/>
    <mergeCell ref="F78:F79"/>
    <mergeCell ref="G78:G79"/>
  </mergeCells>
  <pageMargins left="0.7" right="0.7" top="0.75" bottom="0.75" header="0.3" footer="0.3"/>
  <pageSetup paperSize="9" scale="9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D9" sqref="D9:D84"/>
    </sheetView>
  </sheetViews>
  <sheetFormatPr defaultRowHeight="15" x14ac:dyDescent="0.25"/>
  <cols>
    <col min="1" max="1" width="37.28515625" style="10" customWidth="1"/>
    <col min="4" max="4" width="11.85546875" customWidth="1"/>
    <col min="5" max="5" width="10.5703125" customWidth="1"/>
    <col min="6" max="6" width="10" bestFit="1" customWidth="1"/>
    <col min="7" max="7" width="9.28515625" bestFit="1" customWidth="1"/>
  </cols>
  <sheetData>
    <row r="1" spans="1:8" x14ac:dyDescent="0.25">
      <c r="A1" s="94" t="s">
        <v>0</v>
      </c>
      <c r="B1" s="94"/>
      <c r="C1" s="94"/>
      <c r="D1" s="94"/>
      <c r="E1" s="94"/>
      <c r="F1" s="94"/>
      <c r="G1" s="94"/>
      <c r="H1" s="94"/>
    </row>
    <row r="2" spans="1:8" ht="15.75" thickBot="1" x14ac:dyDescent="0.3">
      <c r="A2" s="95"/>
      <c r="B2" s="95"/>
      <c r="C2" s="95"/>
      <c r="D2" s="95"/>
      <c r="E2" s="95"/>
      <c r="F2" s="95"/>
      <c r="G2" s="95"/>
      <c r="H2" s="95"/>
    </row>
    <row r="3" spans="1:8" ht="23.25" customHeight="1" thickBot="1" x14ac:dyDescent="0.3">
      <c r="A3" s="96" t="s">
        <v>1</v>
      </c>
      <c r="B3" s="99" t="s">
        <v>2</v>
      </c>
      <c r="C3" s="96" t="s">
        <v>3</v>
      </c>
      <c r="D3" s="102" t="s">
        <v>4</v>
      </c>
      <c r="E3" s="103"/>
      <c r="F3" s="103"/>
      <c r="G3" s="104"/>
      <c r="H3" s="5"/>
    </row>
    <row r="4" spans="1:8" ht="22.5" x14ac:dyDescent="0.25">
      <c r="A4" s="97"/>
      <c r="B4" s="100"/>
      <c r="C4" s="97"/>
      <c r="D4" s="53" t="s">
        <v>119</v>
      </c>
      <c r="E4" s="96" t="s">
        <v>109</v>
      </c>
      <c r="F4" s="96" t="s">
        <v>110</v>
      </c>
      <c r="G4" s="96" t="s">
        <v>6</v>
      </c>
      <c r="H4" s="105"/>
    </row>
    <row r="5" spans="1:8" ht="23.25" thickBot="1" x14ac:dyDescent="0.3">
      <c r="A5" s="98"/>
      <c r="B5" s="101"/>
      <c r="C5" s="98"/>
      <c r="D5" s="54" t="s">
        <v>5</v>
      </c>
      <c r="E5" s="98"/>
      <c r="F5" s="98"/>
      <c r="G5" s="98"/>
      <c r="H5" s="105"/>
    </row>
    <row r="6" spans="1:8" ht="16.5" thickBot="1" x14ac:dyDescent="0.3">
      <c r="A6" s="6">
        <v>1</v>
      </c>
      <c r="B6" s="2">
        <v>2</v>
      </c>
      <c r="C6" s="2">
        <v>3</v>
      </c>
      <c r="D6" s="2">
        <v>5</v>
      </c>
      <c r="E6" s="2">
        <v>6</v>
      </c>
      <c r="F6" s="2">
        <v>7</v>
      </c>
      <c r="G6" s="2">
        <v>8</v>
      </c>
      <c r="H6" s="5"/>
    </row>
    <row r="7" spans="1:8" ht="23.25" thickBot="1" x14ac:dyDescent="0.3">
      <c r="A7" s="9" t="s">
        <v>7</v>
      </c>
      <c r="B7" s="3">
        <v>1</v>
      </c>
      <c r="C7" s="3" t="s">
        <v>8</v>
      </c>
      <c r="D7" s="3"/>
      <c r="E7" s="3"/>
      <c r="F7" s="3"/>
      <c r="G7" s="3"/>
      <c r="H7" s="5"/>
    </row>
    <row r="8" spans="1:8" ht="23.25" thickBot="1" x14ac:dyDescent="0.3">
      <c r="A8" s="9" t="s">
        <v>9</v>
      </c>
      <c r="B8" s="3">
        <v>2</v>
      </c>
      <c r="C8" s="3" t="s">
        <v>8</v>
      </c>
      <c r="D8" s="3"/>
      <c r="E8" s="3"/>
      <c r="F8" s="3"/>
      <c r="G8" s="3"/>
      <c r="H8" s="5"/>
    </row>
    <row r="9" spans="1:8" ht="16.5" thickBot="1" x14ac:dyDescent="0.3">
      <c r="A9" s="43" t="s">
        <v>10</v>
      </c>
      <c r="B9" s="44">
        <v>1000</v>
      </c>
      <c r="C9" s="44"/>
      <c r="D9" s="56">
        <f>D10+D13+D16+D19+D25</f>
        <v>12626218</v>
      </c>
      <c r="E9" s="56"/>
      <c r="F9" s="56">
        <f t="shared" ref="F9" si="0">F10+F13+F16+F19+F25</f>
        <v>0</v>
      </c>
      <c r="G9" s="56">
        <f>G10+G13+G16+G19+G25</f>
        <v>0</v>
      </c>
      <c r="H9" s="5"/>
    </row>
    <row r="10" spans="1:8" ht="17.100000000000001" customHeight="1" x14ac:dyDescent="0.25">
      <c r="A10" s="8" t="s">
        <v>11</v>
      </c>
      <c r="B10" s="106">
        <v>1100</v>
      </c>
      <c r="C10" s="106">
        <v>120</v>
      </c>
      <c r="D10" s="108">
        <f>D12</f>
        <v>0</v>
      </c>
      <c r="E10" s="108"/>
      <c r="F10" s="108">
        <f t="shared" ref="F10:G10" si="1">F12</f>
        <v>0</v>
      </c>
      <c r="G10" s="108">
        <f t="shared" si="1"/>
        <v>0</v>
      </c>
      <c r="H10" s="105"/>
    </row>
    <row r="11" spans="1:8" ht="17.100000000000001" customHeight="1" thickBot="1" x14ac:dyDescent="0.3">
      <c r="A11" s="9" t="s">
        <v>12</v>
      </c>
      <c r="B11" s="107"/>
      <c r="C11" s="107"/>
      <c r="D11" s="109"/>
      <c r="E11" s="109"/>
      <c r="F11" s="109"/>
      <c r="G11" s="109"/>
      <c r="H11" s="105"/>
    </row>
    <row r="12" spans="1:8" ht="17.100000000000001" customHeight="1" thickBot="1" x14ac:dyDescent="0.3">
      <c r="A12" s="9" t="s">
        <v>11</v>
      </c>
      <c r="B12" s="3">
        <v>1110</v>
      </c>
      <c r="C12" s="3"/>
      <c r="D12" s="57"/>
      <c r="E12" s="57"/>
      <c r="F12" s="57"/>
      <c r="G12" s="57"/>
      <c r="H12" s="5"/>
    </row>
    <row r="13" spans="1:8" ht="23.25" thickBot="1" x14ac:dyDescent="0.3">
      <c r="A13" s="9" t="s">
        <v>13</v>
      </c>
      <c r="B13" s="3">
        <v>1200</v>
      </c>
      <c r="C13" s="3">
        <v>130</v>
      </c>
      <c r="D13" s="57">
        <f>D14+Лист8!D10</f>
        <v>12611218</v>
      </c>
      <c r="E13" s="57"/>
      <c r="F13" s="57">
        <f t="shared" ref="F13:G13" si="2">F14</f>
        <v>0</v>
      </c>
      <c r="G13" s="57">
        <f t="shared" si="2"/>
        <v>0</v>
      </c>
      <c r="H13" s="5"/>
    </row>
    <row r="14" spans="1:8" ht="17.100000000000001" customHeight="1" x14ac:dyDescent="0.25">
      <c r="A14" s="8" t="s">
        <v>11</v>
      </c>
      <c r="B14" s="106">
        <v>1210</v>
      </c>
      <c r="C14" s="106">
        <v>130</v>
      </c>
      <c r="D14" s="108">
        <f>Лист8!G9-Лист8!F9</f>
        <v>12425218</v>
      </c>
      <c r="E14" s="108"/>
      <c r="F14" s="108"/>
      <c r="G14" s="108"/>
      <c r="H14" s="105"/>
    </row>
    <row r="15" spans="1:8" ht="49.5" customHeight="1" thickBot="1" x14ac:dyDescent="0.3">
      <c r="A15" s="9" t="s">
        <v>14</v>
      </c>
      <c r="B15" s="107"/>
      <c r="C15" s="107"/>
      <c r="D15" s="109"/>
      <c r="E15" s="109"/>
      <c r="F15" s="109"/>
      <c r="G15" s="109"/>
      <c r="H15" s="105"/>
    </row>
    <row r="16" spans="1:8" ht="23.25" thickBot="1" x14ac:dyDescent="0.3">
      <c r="A16" s="9" t="s">
        <v>15</v>
      </c>
      <c r="B16" s="3">
        <v>1300</v>
      </c>
      <c r="C16" s="3">
        <v>140</v>
      </c>
      <c r="D16" s="57">
        <f>D17</f>
        <v>0</v>
      </c>
      <c r="E16" s="57"/>
      <c r="F16" s="57">
        <f t="shared" ref="F16:G16" si="3">F17</f>
        <v>0</v>
      </c>
      <c r="G16" s="57">
        <f t="shared" si="3"/>
        <v>0</v>
      </c>
      <c r="H16" s="5"/>
    </row>
    <row r="17" spans="1:8" ht="17.100000000000001" customHeight="1" thickBot="1" x14ac:dyDescent="0.3">
      <c r="A17" s="9" t="s">
        <v>11</v>
      </c>
      <c r="B17" s="3">
        <v>1310</v>
      </c>
      <c r="C17" s="3">
        <v>140</v>
      </c>
      <c r="D17" s="57"/>
      <c r="E17" s="57"/>
      <c r="F17" s="57"/>
      <c r="G17" s="57"/>
      <c r="H17" s="5"/>
    </row>
    <row r="18" spans="1:8" ht="16.5" thickBot="1" x14ac:dyDescent="0.3">
      <c r="A18" s="9" t="s">
        <v>16</v>
      </c>
      <c r="B18" s="3">
        <v>1400</v>
      </c>
      <c r="C18" s="3">
        <v>150</v>
      </c>
      <c r="D18" s="57"/>
      <c r="E18" s="57"/>
      <c r="F18" s="57"/>
      <c r="G18" s="57"/>
      <c r="H18" s="5"/>
    </row>
    <row r="19" spans="1:8" ht="17.100000000000001" customHeight="1" thickBot="1" x14ac:dyDescent="0.3">
      <c r="A19" s="9" t="s">
        <v>17</v>
      </c>
      <c r="B19" s="3">
        <v>1500</v>
      </c>
      <c r="C19" s="3">
        <v>180</v>
      </c>
      <c r="D19" s="57">
        <f>D20+D22</f>
        <v>15000</v>
      </c>
      <c r="E19" s="57"/>
      <c r="F19" s="57">
        <f t="shared" ref="F19:G19" si="4">F20+F22</f>
        <v>0</v>
      </c>
      <c r="G19" s="57">
        <f t="shared" si="4"/>
        <v>0</v>
      </c>
      <c r="H19" s="5"/>
    </row>
    <row r="20" spans="1:8" ht="17.100000000000001" customHeight="1" x14ac:dyDescent="0.25">
      <c r="A20" s="8" t="s">
        <v>18</v>
      </c>
      <c r="B20" s="106">
        <v>1510</v>
      </c>
      <c r="C20" s="106">
        <v>180</v>
      </c>
      <c r="D20" s="108">
        <f>Лист8!F9</f>
        <v>15000</v>
      </c>
      <c r="E20" s="108"/>
      <c r="F20" s="108"/>
      <c r="G20" s="108"/>
      <c r="H20" s="105"/>
    </row>
    <row r="21" spans="1:8" ht="17.100000000000001" customHeight="1" thickBot="1" x14ac:dyDescent="0.3">
      <c r="A21" s="9" t="s">
        <v>19</v>
      </c>
      <c r="B21" s="107"/>
      <c r="C21" s="107"/>
      <c r="D21" s="109"/>
      <c r="E21" s="109"/>
      <c r="F21" s="109"/>
      <c r="G21" s="109"/>
      <c r="H21" s="105"/>
    </row>
    <row r="22" spans="1:8" ht="17.100000000000001" customHeight="1" thickBot="1" x14ac:dyDescent="0.3">
      <c r="A22" s="9" t="s">
        <v>20</v>
      </c>
      <c r="B22" s="3">
        <v>1520</v>
      </c>
      <c r="C22" s="3">
        <v>180</v>
      </c>
      <c r="D22" s="57"/>
      <c r="E22" s="57"/>
      <c r="F22" s="57"/>
      <c r="G22" s="57"/>
      <c r="H22" s="5"/>
    </row>
    <row r="23" spans="1:8" ht="16.5" thickBot="1" x14ac:dyDescent="0.3">
      <c r="A23" s="9" t="s">
        <v>21</v>
      </c>
      <c r="B23" s="3">
        <v>1900</v>
      </c>
      <c r="C23" s="3"/>
      <c r="D23" s="57"/>
      <c r="E23" s="57"/>
      <c r="F23" s="57"/>
      <c r="G23" s="57"/>
      <c r="H23" s="5"/>
    </row>
    <row r="24" spans="1:8" ht="17.100000000000001" customHeight="1" thickBot="1" x14ac:dyDescent="0.3">
      <c r="A24" s="9" t="s">
        <v>11</v>
      </c>
      <c r="B24" s="3"/>
      <c r="C24" s="3"/>
      <c r="D24" s="57"/>
      <c r="E24" s="57"/>
      <c r="F24" s="57"/>
      <c r="G24" s="57"/>
      <c r="H24" s="5"/>
    </row>
    <row r="25" spans="1:8" ht="17.100000000000001" customHeight="1" thickBot="1" x14ac:dyDescent="0.3">
      <c r="A25" s="9" t="s">
        <v>61</v>
      </c>
      <c r="B25" s="3">
        <v>1980</v>
      </c>
      <c r="C25" s="3" t="s">
        <v>8</v>
      </c>
      <c r="D25" s="57">
        <f>D26</f>
        <v>0</v>
      </c>
      <c r="E25" s="57"/>
      <c r="F25" s="57">
        <f t="shared" ref="F25" si="5">F26</f>
        <v>0</v>
      </c>
      <c r="G25" s="57"/>
      <c r="H25" s="5"/>
    </row>
    <row r="26" spans="1:8" ht="17.100000000000001" customHeight="1" x14ac:dyDescent="0.25">
      <c r="A26" s="8" t="s">
        <v>22</v>
      </c>
      <c r="B26" s="106">
        <v>1981</v>
      </c>
      <c r="C26" s="106">
        <v>510</v>
      </c>
      <c r="D26" s="108"/>
      <c r="E26" s="108"/>
      <c r="F26" s="108"/>
      <c r="G26" s="108" t="s">
        <v>24</v>
      </c>
      <c r="H26" s="105"/>
    </row>
    <row r="27" spans="1:8" ht="23.25" thickBot="1" x14ac:dyDescent="0.3">
      <c r="A27" s="9" t="s">
        <v>23</v>
      </c>
      <c r="B27" s="107"/>
      <c r="C27" s="107"/>
      <c r="D27" s="109"/>
      <c r="E27" s="109"/>
      <c r="F27" s="109"/>
      <c r="G27" s="109"/>
      <c r="H27" s="105"/>
    </row>
    <row r="28" spans="1:8" ht="16.5" thickBot="1" x14ac:dyDescent="0.3">
      <c r="A28" s="43" t="s">
        <v>25</v>
      </c>
      <c r="B28" s="44">
        <v>2000</v>
      </c>
      <c r="C28" s="44" t="s">
        <v>24</v>
      </c>
      <c r="D28" s="56">
        <f>D29+D48+D55+D59+D62+D64+D77+D82</f>
        <v>12626218</v>
      </c>
      <c r="E28" s="56"/>
      <c r="F28" s="56">
        <f t="shared" ref="F28" si="6">F29+F48+F55+F59+F62+F64+F77+F82</f>
        <v>0</v>
      </c>
      <c r="G28" s="56">
        <f>G64</f>
        <v>0</v>
      </c>
      <c r="H28" s="5"/>
    </row>
    <row r="29" spans="1:8" ht="17.100000000000001" customHeight="1" x14ac:dyDescent="0.25">
      <c r="A29" s="45" t="s">
        <v>11</v>
      </c>
      <c r="B29" s="112">
        <v>2100</v>
      </c>
      <c r="C29" s="112" t="s">
        <v>24</v>
      </c>
      <c r="D29" s="114">
        <f>D31+D33+D34+D35+D36+D38+D39+D41+D42+D43+D44+D45+D47</f>
        <v>10159608</v>
      </c>
      <c r="E29" s="114"/>
      <c r="F29" s="114">
        <f t="shared" ref="F29" si="7">F31+F33+F34+F35+F36+F38+F39+F41+F42+F43+F44+F45+F47</f>
        <v>0</v>
      </c>
      <c r="G29" s="114" t="s">
        <v>27</v>
      </c>
      <c r="H29" s="105"/>
    </row>
    <row r="30" spans="1:8" ht="17.100000000000001" customHeight="1" thickBot="1" x14ac:dyDescent="0.3">
      <c r="A30" s="46" t="s">
        <v>26</v>
      </c>
      <c r="B30" s="113"/>
      <c r="C30" s="113"/>
      <c r="D30" s="115"/>
      <c r="E30" s="115"/>
      <c r="F30" s="115"/>
      <c r="G30" s="115"/>
      <c r="H30" s="105"/>
    </row>
    <row r="31" spans="1:8" ht="17.100000000000001" customHeight="1" x14ac:dyDescent="0.25">
      <c r="A31" s="8" t="s">
        <v>11</v>
      </c>
      <c r="B31" s="106">
        <v>2110</v>
      </c>
      <c r="C31" s="106">
        <v>111</v>
      </c>
      <c r="D31" s="108"/>
      <c r="E31" s="108"/>
      <c r="F31" s="108"/>
      <c r="G31" s="108" t="s">
        <v>27</v>
      </c>
      <c r="H31" s="105"/>
    </row>
    <row r="32" spans="1:8" ht="17.100000000000001" customHeight="1" thickBot="1" x14ac:dyDescent="0.3">
      <c r="A32" s="9" t="s">
        <v>28</v>
      </c>
      <c r="B32" s="107"/>
      <c r="C32" s="107"/>
      <c r="D32" s="109"/>
      <c r="E32" s="109"/>
      <c r="F32" s="109"/>
      <c r="G32" s="109"/>
      <c r="H32" s="105"/>
    </row>
    <row r="33" spans="1:8" ht="16.5" thickBot="1" x14ac:dyDescent="0.3">
      <c r="A33" s="9" t="s">
        <v>29</v>
      </c>
      <c r="B33" s="3">
        <v>2111</v>
      </c>
      <c r="C33" s="3">
        <v>111</v>
      </c>
      <c r="D33" s="57">
        <f>Лист8!D4+Лист8!F4</f>
        <v>1697020.74</v>
      </c>
      <c r="E33" s="57"/>
      <c r="F33" s="57"/>
      <c r="G33" s="57"/>
      <c r="H33" s="5"/>
    </row>
    <row r="34" spans="1:8" ht="23.25" thickBot="1" x14ac:dyDescent="0.3">
      <c r="A34" s="9" t="s">
        <v>30</v>
      </c>
      <c r="B34" s="3">
        <v>2112</v>
      </c>
      <c r="C34" s="3">
        <v>111</v>
      </c>
      <c r="D34" s="57">
        <f>Лист8!E4</f>
        <v>6978780</v>
      </c>
      <c r="E34" s="57"/>
      <c r="F34" s="57"/>
      <c r="G34" s="57"/>
      <c r="H34" s="5"/>
    </row>
    <row r="35" spans="1:8" ht="31.5" customHeight="1" thickBot="1" x14ac:dyDescent="0.3">
      <c r="A35" s="9" t="s">
        <v>31</v>
      </c>
      <c r="B35" s="3">
        <v>2120</v>
      </c>
      <c r="C35" s="3">
        <v>112</v>
      </c>
      <c r="D35" s="57">
        <f>Лист8!D6</f>
        <v>600</v>
      </c>
      <c r="E35" s="57"/>
      <c r="F35" s="57"/>
      <c r="G35" s="57" t="s">
        <v>24</v>
      </c>
      <c r="H35" s="5"/>
    </row>
    <row r="36" spans="1:8" ht="17.100000000000001" customHeight="1" x14ac:dyDescent="0.25">
      <c r="A36" s="110" t="s">
        <v>32</v>
      </c>
      <c r="B36" s="106">
        <v>2130</v>
      </c>
      <c r="C36" s="106">
        <v>113</v>
      </c>
      <c r="D36" s="108"/>
      <c r="E36" s="108"/>
      <c r="F36" s="108"/>
      <c r="G36" s="108"/>
      <c r="H36" s="105"/>
    </row>
    <row r="37" spans="1:8" ht="15.75" thickBot="1" x14ac:dyDescent="0.3">
      <c r="A37" s="111"/>
      <c r="B37" s="107"/>
      <c r="C37" s="107"/>
      <c r="D37" s="109"/>
      <c r="E37" s="109"/>
      <c r="F37" s="109"/>
      <c r="G37" s="109"/>
      <c r="H37" s="105"/>
    </row>
    <row r="38" spans="1:8" ht="36.75" customHeight="1" thickBot="1" x14ac:dyDescent="0.3">
      <c r="A38" s="9" t="s">
        <v>33</v>
      </c>
      <c r="B38" s="3">
        <v>2140</v>
      </c>
      <c r="C38" s="3">
        <v>119</v>
      </c>
      <c r="D38" s="57"/>
      <c r="E38" s="57"/>
      <c r="F38" s="57"/>
      <c r="G38" s="57" t="s">
        <v>27</v>
      </c>
      <c r="H38" s="5"/>
    </row>
    <row r="39" spans="1:8" ht="17.100000000000001" customHeight="1" x14ac:dyDescent="0.25">
      <c r="A39" s="8" t="s">
        <v>11</v>
      </c>
      <c r="B39" s="106">
        <v>2141</v>
      </c>
      <c r="C39" s="106">
        <v>119</v>
      </c>
      <c r="D39" s="108"/>
      <c r="E39" s="108"/>
      <c r="F39" s="108"/>
      <c r="G39" s="108" t="s">
        <v>27</v>
      </c>
      <c r="H39" s="105"/>
    </row>
    <row r="40" spans="1:8" ht="17.100000000000001" customHeight="1" thickBot="1" x14ac:dyDescent="0.3">
      <c r="A40" s="9" t="s">
        <v>34</v>
      </c>
      <c r="B40" s="107"/>
      <c r="C40" s="107"/>
      <c r="D40" s="109"/>
      <c r="E40" s="109"/>
      <c r="F40" s="109"/>
      <c r="G40" s="109"/>
      <c r="H40" s="105"/>
    </row>
    <row r="41" spans="1:8" ht="16.5" thickBot="1" x14ac:dyDescent="0.3">
      <c r="A41" s="9" t="s">
        <v>29</v>
      </c>
      <c r="B41" s="3">
        <v>2142</v>
      </c>
      <c r="C41" s="3">
        <v>119</v>
      </c>
      <c r="D41" s="57">
        <f>Лист8!D5+Лист8!F5</f>
        <v>466179.26</v>
      </c>
      <c r="E41" s="57"/>
      <c r="F41" s="57"/>
      <c r="G41" s="57"/>
      <c r="H41" s="5"/>
    </row>
    <row r="42" spans="1:8" ht="23.25" thickBot="1" x14ac:dyDescent="0.3">
      <c r="A42" s="9" t="s">
        <v>30</v>
      </c>
      <c r="B42" s="3">
        <v>2143</v>
      </c>
      <c r="C42" s="3">
        <v>119</v>
      </c>
      <c r="D42" s="57">
        <f>Лист8!E5</f>
        <v>1017028</v>
      </c>
      <c r="E42" s="57"/>
      <c r="F42" s="57"/>
      <c r="G42" s="57"/>
      <c r="H42" s="5"/>
    </row>
    <row r="43" spans="1:8" ht="16.5" thickBot="1" x14ac:dyDescent="0.3">
      <c r="A43" s="9" t="s">
        <v>35</v>
      </c>
      <c r="B43" s="3">
        <v>2144</v>
      </c>
      <c r="C43" s="3">
        <v>119</v>
      </c>
      <c r="D43" s="57"/>
      <c r="E43" s="57"/>
      <c r="F43" s="57"/>
      <c r="G43" s="57" t="s">
        <v>27</v>
      </c>
      <c r="H43" s="5"/>
    </row>
    <row r="44" spans="1:8" ht="17.100000000000001" customHeight="1" thickBot="1" x14ac:dyDescent="0.3">
      <c r="A44" s="9" t="s">
        <v>36</v>
      </c>
      <c r="B44" s="3">
        <v>2170</v>
      </c>
      <c r="C44" s="3">
        <v>139</v>
      </c>
      <c r="D44" s="57"/>
      <c r="E44" s="57"/>
      <c r="F44" s="57"/>
      <c r="G44" s="57" t="s">
        <v>24</v>
      </c>
      <c r="H44" s="5"/>
    </row>
    <row r="45" spans="1:8" ht="17.100000000000001" customHeight="1" x14ac:dyDescent="0.25">
      <c r="A45" s="8" t="s">
        <v>11</v>
      </c>
      <c r="B45" s="106">
        <v>2171</v>
      </c>
      <c r="C45" s="106">
        <v>139</v>
      </c>
      <c r="D45" s="108"/>
      <c r="E45" s="108"/>
      <c r="F45" s="108"/>
      <c r="G45" s="108"/>
      <c r="H45" s="105"/>
    </row>
    <row r="46" spans="1:8" ht="15.75" thickBot="1" x14ac:dyDescent="0.3">
      <c r="A46" s="9" t="s">
        <v>37</v>
      </c>
      <c r="B46" s="107"/>
      <c r="C46" s="107"/>
      <c r="D46" s="109"/>
      <c r="E46" s="109"/>
      <c r="F46" s="109"/>
      <c r="G46" s="109"/>
      <c r="H46" s="105"/>
    </row>
    <row r="47" spans="1:8" ht="23.25" thickBot="1" x14ac:dyDescent="0.3">
      <c r="A47" s="9" t="s">
        <v>38</v>
      </c>
      <c r="B47" s="3">
        <v>2172</v>
      </c>
      <c r="C47" s="3">
        <v>139</v>
      </c>
      <c r="D47" s="57"/>
      <c r="E47" s="57"/>
      <c r="F47" s="57"/>
      <c r="G47" s="57" t="s">
        <v>27</v>
      </c>
      <c r="H47" s="5"/>
    </row>
    <row r="48" spans="1:8" ht="17.100000000000001" customHeight="1" thickBot="1" x14ac:dyDescent="0.3">
      <c r="A48" s="47" t="s">
        <v>39</v>
      </c>
      <c r="B48" s="48">
        <v>2200</v>
      </c>
      <c r="C48" s="48">
        <v>300</v>
      </c>
      <c r="D48" s="58">
        <f>D49+D51+D53+D54</f>
        <v>0</v>
      </c>
      <c r="E48" s="58"/>
      <c r="F48" s="58">
        <f t="shared" ref="F48" si="8">F49+F51+F53+F54</f>
        <v>0</v>
      </c>
      <c r="G48" s="58" t="s">
        <v>27</v>
      </c>
      <c r="H48" s="5"/>
    </row>
    <row r="49" spans="1:8" ht="17.100000000000001" customHeight="1" x14ac:dyDescent="0.25">
      <c r="A49" s="8" t="s">
        <v>11</v>
      </c>
      <c r="B49" s="106">
        <v>2210</v>
      </c>
      <c r="C49" s="106">
        <v>320</v>
      </c>
      <c r="D49" s="108"/>
      <c r="E49" s="108"/>
      <c r="F49" s="108"/>
      <c r="G49" s="108" t="s">
        <v>27</v>
      </c>
      <c r="H49" s="105"/>
    </row>
    <row r="50" spans="1:8" ht="17.100000000000001" customHeight="1" thickBot="1" x14ac:dyDescent="0.3">
      <c r="A50" s="9" t="s">
        <v>40</v>
      </c>
      <c r="B50" s="107"/>
      <c r="C50" s="107"/>
      <c r="D50" s="109"/>
      <c r="E50" s="109"/>
      <c r="F50" s="109"/>
      <c r="G50" s="109"/>
      <c r="H50" s="105"/>
    </row>
    <row r="51" spans="1:8" ht="17.100000000000001" customHeight="1" x14ac:dyDescent="0.25">
      <c r="A51" s="8" t="s">
        <v>22</v>
      </c>
      <c r="B51" s="106">
        <v>2211</v>
      </c>
      <c r="C51" s="106">
        <v>321</v>
      </c>
      <c r="D51" s="108"/>
      <c r="E51" s="108"/>
      <c r="F51" s="108"/>
      <c r="G51" s="108" t="s">
        <v>27</v>
      </c>
      <c r="H51" s="105"/>
    </row>
    <row r="52" spans="1:8" ht="34.5" thickBot="1" x14ac:dyDescent="0.3">
      <c r="A52" s="9" t="s">
        <v>41</v>
      </c>
      <c r="B52" s="107"/>
      <c r="C52" s="107"/>
      <c r="D52" s="109"/>
      <c r="E52" s="109"/>
      <c r="F52" s="109"/>
      <c r="G52" s="109"/>
      <c r="H52" s="105"/>
    </row>
    <row r="53" spans="1:8" ht="57" thickBot="1" x14ac:dyDescent="0.3">
      <c r="A53" s="9" t="s">
        <v>42</v>
      </c>
      <c r="B53" s="3">
        <v>2230</v>
      </c>
      <c r="C53" s="3">
        <v>350</v>
      </c>
      <c r="D53" s="57"/>
      <c r="E53" s="57"/>
      <c r="F53" s="57"/>
      <c r="G53" s="57" t="s">
        <v>27</v>
      </c>
      <c r="H53" s="5"/>
    </row>
    <row r="54" spans="1:8" ht="16.5" thickBot="1" x14ac:dyDescent="0.3">
      <c r="A54" s="9" t="s">
        <v>43</v>
      </c>
      <c r="B54" s="3">
        <v>2240</v>
      </c>
      <c r="C54" s="3">
        <v>360</v>
      </c>
      <c r="D54" s="57"/>
      <c r="E54" s="57"/>
      <c r="F54" s="57"/>
      <c r="G54" s="57" t="s">
        <v>27</v>
      </c>
      <c r="H54" s="5"/>
    </row>
    <row r="55" spans="1:8" ht="17.100000000000001" customHeight="1" thickBot="1" x14ac:dyDescent="0.3">
      <c r="A55" s="47" t="s">
        <v>44</v>
      </c>
      <c r="B55" s="48">
        <v>2300</v>
      </c>
      <c r="C55" s="48">
        <v>850</v>
      </c>
      <c r="D55" s="58">
        <f>D56+D57+D58</f>
        <v>3750</v>
      </c>
      <c r="E55" s="58"/>
      <c r="F55" s="58">
        <f t="shared" ref="F55" si="9">F56+F57+F58</f>
        <v>0</v>
      </c>
      <c r="G55" s="58" t="s">
        <v>27</v>
      </c>
      <c r="H55" s="5"/>
    </row>
    <row r="56" spans="1:8" ht="23.25" thickBot="1" x14ac:dyDescent="0.3">
      <c r="A56" s="9" t="s">
        <v>45</v>
      </c>
      <c r="B56" s="3">
        <v>2310</v>
      </c>
      <c r="C56" s="3">
        <v>851</v>
      </c>
      <c r="D56" s="57"/>
      <c r="E56" s="57"/>
      <c r="F56" s="57"/>
      <c r="G56" s="57" t="s">
        <v>27</v>
      </c>
      <c r="H56" s="5"/>
    </row>
    <row r="57" spans="1:8" ht="34.5" thickBot="1" x14ac:dyDescent="0.3">
      <c r="A57" s="9" t="s">
        <v>46</v>
      </c>
      <c r="B57" s="3">
        <v>2320</v>
      </c>
      <c r="C57" s="3">
        <v>852</v>
      </c>
      <c r="D57" s="57">
        <f>Лист8!D8</f>
        <v>3750</v>
      </c>
      <c r="E57" s="57"/>
      <c r="F57" s="57"/>
      <c r="G57" s="57" t="s">
        <v>27</v>
      </c>
      <c r="H57" s="5"/>
    </row>
    <row r="58" spans="1:8" ht="23.25" thickBot="1" x14ac:dyDescent="0.3">
      <c r="A58" s="9" t="s">
        <v>47</v>
      </c>
      <c r="B58" s="3">
        <v>2330</v>
      </c>
      <c r="C58" s="3">
        <v>853</v>
      </c>
      <c r="D58" s="57"/>
      <c r="E58" s="57"/>
      <c r="F58" s="57"/>
      <c r="G58" s="57" t="s">
        <v>27</v>
      </c>
      <c r="H58" s="5"/>
    </row>
    <row r="59" spans="1:8" ht="23.25" thickBot="1" x14ac:dyDescent="0.3">
      <c r="A59" s="47" t="s">
        <v>48</v>
      </c>
      <c r="B59" s="48">
        <v>2400</v>
      </c>
      <c r="C59" s="48" t="s">
        <v>24</v>
      </c>
      <c r="D59" s="58">
        <f>D60</f>
        <v>0</v>
      </c>
      <c r="E59" s="58"/>
      <c r="F59" s="58">
        <f t="shared" ref="F59" si="10">F60</f>
        <v>0</v>
      </c>
      <c r="G59" s="58" t="s">
        <v>27</v>
      </c>
      <c r="H59" s="5"/>
    </row>
    <row r="60" spans="1:8" ht="17.100000000000001" customHeight="1" x14ac:dyDescent="0.25">
      <c r="A60" s="8" t="s">
        <v>22</v>
      </c>
      <c r="B60" s="106">
        <v>2410</v>
      </c>
      <c r="C60" s="106">
        <v>810</v>
      </c>
      <c r="D60" s="108"/>
      <c r="E60" s="108"/>
      <c r="F60" s="108"/>
      <c r="G60" s="108" t="s">
        <v>27</v>
      </c>
      <c r="H60" s="105"/>
    </row>
    <row r="61" spans="1:8" ht="23.25" thickBot="1" x14ac:dyDescent="0.3">
      <c r="A61" s="9" t="s">
        <v>49</v>
      </c>
      <c r="B61" s="107"/>
      <c r="C61" s="107"/>
      <c r="D61" s="109"/>
      <c r="E61" s="109"/>
      <c r="F61" s="109"/>
      <c r="G61" s="109"/>
      <c r="H61" s="105"/>
    </row>
    <row r="62" spans="1:8" ht="23.25" thickBot="1" x14ac:dyDescent="0.3">
      <c r="A62" s="47" t="s">
        <v>50</v>
      </c>
      <c r="B62" s="48">
        <v>2500</v>
      </c>
      <c r="C62" s="48" t="s">
        <v>24</v>
      </c>
      <c r="D62" s="58">
        <f>D63</f>
        <v>0</v>
      </c>
      <c r="E62" s="58"/>
      <c r="F62" s="58">
        <f t="shared" ref="F62" si="11">F63</f>
        <v>0</v>
      </c>
      <c r="G62" s="58" t="s">
        <v>27</v>
      </c>
      <c r="H62" s="5"/>
    </row>
    <row r="63" spans="1:8" ht="45.75" thickBot="1" x14ac:dyDescent="0.3">
      <c r="A63" s="9" t="s">
        <v>51</v>
      </c>
      <c r="B63" s="3">
        <v>2520</v>
      </c>
      <c r="C63" s="3">
        <v>831</v>
      </c>
      <c r="D63" s="57"/>
      <c r="E63" s="57"/>
      <c r="F63" s="57"/>
      <c r="G63" s="57"/>
      <c r="H63" s="5"/>
    </row>
    <row r="64" spans="1:8" ht="16.5" thickBot="1" x14ac:dyDescent="0.3">
      <c r="A64" s="47" t="s">
        <v>62</v>
      </c>
      <c r="B64" s="48">
        <v>2600</v>
      </c>
      <c r="C64" s="48" t="s">
        <v>24</v>
      </c>
      <c r="D64" s="58">
        <f>D65+D67+D68+D69++D73</f>
        <v>2462860</v>
      </c>
      <c r="E64" s="58"/>
      <c r="F64" s="58">
        <f t="shared" ref="F64:G64" si="12">F65+F67+F68+F69++F73</f>
        <v>0</v>
      </c>
      <c r="G64" s="58">
        <f t="shared" si="12"/>
        <v>0</v>
      </c>
      <c r="H64" s="5"/>
    </row>
    <row r="65" spans="1:8" ht="17.100000000000001" customHeight="1" x14ac:dyDescent="0.25">
      <c r="A65" s="8" t="s">
        <v>11</v>
      </c>
      <c r="B65" s="106">
        <v>2610</v>
      </c>
      <c r="C65" s="106">
        <v>241</v>
      </c>
      <c r="D65" s="108"/>
      <c r="E65" s="108"/>
      <c r="F65" s="108"/>
      <c r="G65" s="108"/>
      <c r="H65" s="105"/>
    </row>
    <row r="66" spans="1:8" ht="23.25" thickBot="1" x14ac:dyDescent="0.3">
      <c r="A66" s="9" t="s">
        <v>52</v>
      </c>
      <c r="B66" s="107"/>
      <c r="C66" s="107"/>
      <c r="D66" s="109"/>
      <c r="E66" s="109"/>
      <c r="F66" s="109"/>
      <c r="G66" s="109"/>
      <c r="H66" s="105"/>
    </row>
    <row r="67" spans="1:8" ht="23.25" thickBot="1" x14ac:dyDescent="0.3">
      <c r="A67" s="9" t="s">
        <v>53</v>
      </c>
      <c r="B67" s="3">
        <v>2620</v>
      </c>
      <c r="C67" s="3">
        <v>242</v>
      </c>
      <c r="D67" s="57"/>
      <c r="E67" s="57"/>
      <c r="F67" s="57"/>
      <c r="G67" s="57"/>
      <c r="H67" s="5"/>
    </row>
    <row r="68" spans="1:8" ht="34.5" thickBot="1" x14ac:dyDescent="0.3">
      <c r="A68" s="9" t="s">
        <v>54</v>
      </c>
      <c r="B68" s="3">
        <v>2630</v>
      </c>
      <c r="C68" s="3">
        <v>243</v>
      </c>
      <c r="D68" s="57"/>
      <c r="E68" s="57"/>
      <c r="F68" s="57"/>
      <c r="G68" s="57"/>
      <c r="H68" s="5"/>
    </row>
    <row r="69" spans="1:8" ht="16.5" thickBot="1" x14ac:dyDescent="0.3">
      <c r="A69" s="9" t="s">
        <v>55</v>
      </c>
      <c r="B69" s="50">
        <v>2640</v>
      </c>
      <c r="C69" s="50">
        <v>244</v>
      </c>
      <c r="D69" s="65">
        <f>D71+D72+Лист8!D10</f>
        <v>2462860</v>
      </c>
      <c r="E69" s="65"/>
      <c r="F69" s="59">
        <f t="shared" ref="F69:G69" si="13">F71+F72</f>
        <v>0</v>
      </c>
      <c r="G69" s="59">
        <f t="shared" si="13"/>
        <v>0</v>
      </c>
      <c r="H69" s="5"/>
    </row>
    <row r="70" spans="1:8" ht="17.100000000000001" customHeight="1" thickBot="1" x14ac:dyDescent="0.3">
      <c r="A70" s="9" t="s">
        <v>22</v>
      </c>
      <c r="B70" s="3"/>
      <c r="C70" s="3"/>
      <c r="D70" s="57"/>
      <c r="E70" s="57"/>
      <c r="F70" s="57"/>
      <c r="G70" s="57"/>
      <c r="H70" s="5"/>
    </row>
    <row r="71" spans="1:8" ht="17.100000000000001" customHeight="1" thickBot="1" x14ac:dyDescent="0.3">
      <c r="A71" s="9" t="s">
        <v>29</v>
      </c>
      <c r="B71" s="3">
        <v>2641</v>
      </c>
      <c r="C71" s="3">
        <v>244</v>
      </c>
      <c r="D71" s="57">
        <f>Лист8!D7</f>
        <v>1811260</v>
      </c>
      <c r="E71" s="57"/>
      <c r="F71" s="57"/>
      <c r="G71" s="57"/>
      <c r="H71" s="5"/>
    </row>
    <row r="72" spans="1:8" ht="23.25" thickBot="1" x14ac:dyDescent="0.3">
      <c r="A72" s="9" t="s">
        <v>30</v>
      </c>
      <c r="B72" s="3">
        <v>2642</v>
      </c>
      <c r="C72" s="3">
        <v>244</v>
      </c>
      <c r="D72" s="57">
        <f>Лист8!E7</f>
        <v>465600</v>
      </c>
      <c r="E72" s="57"/>
      <c r="F72" s="57"/>
      <c r="G72" s="57"/>
      <c r="H72" s="5"/>
    </row>
    <row r="73" spans="1:8" ht="23.25" thickBot="1" x14ac:dyDescent="0.3">
      <c r="A73" s="49" t="s">
        <v>56</v>
      </c>
      <c r="B73" s="50">
        <v>2650</v>
      </c>
      <c r="C73" s="50">
        <v>400</v>
      </c>
      <c r="D73" s="59">
        <f>D74+D76</f>
        <v>0</v>
      </c>
      <c r="E73" s="59"/>
      <c r="F73" s="59">
        <f t="shared" ref="F73:G73" si="14">F74+F76</f>
        <v>0</v>
      </c>
      <c r="G73" s="59">
        <f t="shared" si="14"/>
        <v>0</v>
      </c>
      <c r="H73" s="5"/>
    </row>
    <row r="74" spans="1:8" ht="17.100000000000001" customHeight="1" x14ac:dyDescent="0.25">
      <c r="A74" s="8" t="s">
        <v>11</v>
      </c>
      <c r="B74" s="106">
        <v>2651</v>
      </c>
      <c r="C74" s="106">
        <v>406</v>
      </c>
      <c r="D74" s="108"/>
      <c r="E74" s="108"/>
      <c r="F74" s="108"/>
      <c r="G74" s="108"/>
      <c r="H74" s="105"/>
    </row>
    <row r="75" spans="1:8" ht="34.5" thickBot="1" x14ac:dyDescent="0.3">
      <c r="A75" s="9" t="s">
        <v>57</v>
      </c>
      <c r="B75" s="107"/>
      <c r="C75" s="107"/>
      <c r="D75" s="109"/>
      <c r="E75" s="109"/>
      <c r="F75" s="109"/>
      <c r="G75" s="109"/>
      <c r="H75" s="105"/>
    </row>
    <row r="76" spans="1:8" ht="17.100000000000001" customHeight="1" thickBot="1" x14ac:dyDescent="0.3">
      <c r="A76" s="9" t="s">
        <v>58</v>
      </c>
      <c r="B76" s="3">
        <v>2652</v>
      </c>
      <c r="C76" s="3">
        <v>407</v>
      </c>
      <c r="D76" s="57"/>
      <c r="E76" s="57"/>
      <c r="F76" s="57"/>
      <c r="G76" s="57"/>
      <c r="H76" s="5"/>
    </row>
    <row r="77" spans="1:8" ht="17.100000000000001" customHeight="1" thickBot="1" x14ac:dyDescent="0.3">
      <c r="A77" s="51" t="s">
        <v>63</v>
      </c>
      <c r="B77" s="48">
        <v>3000</v>
      </c>
      <c r="C77" s="48">
        <v>100</v>
      </c>
      <c r="D77" s="58">
        <f>D78+D80+D81</f>
        <v>0</v>
      </c>
      <c r="E77" s="58"/>
      <c r="F77" s="58">
        <f t="shared" ref="F77" si="15">F78+F80+F81</f>
        <v>0</v>
      </c>
      <c r="G77" s="58" t="s">
        <v>59</v>
      </c>
      <c r="H77" s="5"/>
    </row>
    <row r="78" spans="1:8" ht="17.100000000000001" customHeight="1" x14ac:dyDescent="0.25">
      <c r="A78" s="8" t="s">
        <v>11</v>
      </c>
      <c r="B78" s="106">
        <v>3010</v>
      </c>
      <c r="C78" s="106"/>
      <c r="D78" s="108"/>
      <c r="E78" s="108"/>
      <c r="F78" s="108"/>
      <c r="G78" s="108" t="s">
        <v>59</v>
      </c>
      <c r="H78" s="105"/>
    </row>
    <row r="79" spans="1:8" ht="17.100000000000001" customHeight="1" thickBot="1" x14ac:dyDescent="0.3">
      <c r="A79" s="9" t="s">
        <v>64</v>
      </c>
      <c r="B79" s="107"/>
      <c r="C79" s="107"/>
      <c r="D79" s="109"/>
      <c r="E79" s="109"/>
      <c r="F79" s="109"/>
      <c r="G79" s="109"/>
      <c r="H79" s="105"/>
    </row>
    <row r="80" spans="1:8" ht="16.5" thickBot="1" x14ac:dyDescent="0.3">
      <c r="A80" s="9" t="s">
        <v>65</v>
      </c>
      <c r="B80" s="3">
        <v>3020</v>
      </c>
      <c r="C80" s="3"/>
      <c r="D80" s="57"/>
      <c r="E80" s="57"/>
      <c r="F80" s="57"/>
      <c r="G80" s="57" t="s">
        <v>59</v>
      </c>
      <c r="H80" s="5"/>
    </row>
    <row r="81" spans="1:8" ht="16.5" thickBot="1" x14ac:dyDescent="0.3">
      <c r="A81" s="9" t="s">
        <v>66</v>
      </c>
      <c r="B81" s="3">
        <v>3030</v>
      </c>
      <c r="C81" s="3"/>
      <c r="D81" s="57"/>
      <c r="E81" s="57"/>
      <c r="F81" s="57"/>
      <c r="G81" s="57" t="s">
        <v>59</v>
      </c>
      <c r="H81" s="5"/>
    </row>
    <row r="82" spans="1:8" ht="17.100000000000001" customHeight="1" thickBot="1" x14ac:dyDescent="0.3">
      <c r="A82" s="47" t="s">
        <v>67</v>
      </c>
      <c r="B82" s="48">
        <v>4000</v>
      </c>
      <c r="C82" s="48" t="s">
        <v>59</v>
      </c>
      <c r="D82" s="58">
        <f>D83</f>
        <v>0</v>
      </c>
      <c r="E82" s="58"/>
      <c r="F82" s="58">
        <f t="shared" ref="F82" si="16">F83</f>
        <v>0</v>
      </c>
      <c r="G82" s="58">
        <v>0</v>
      </c>
      <c r="H82" s="5"/>
    </row>
    <row r="83" spans="1:8" ht="17.100000000000001" customHeight="1" x14ac:dyDescent="0.25">
      <c r="A83" s="8" t="s">
        <v>22</v>
      </c>
      <c r="B83" s="106">
        <v>4010</v>
      </c>
      <c r="C83" s="106">
        <v>610</v>
      </c>
      <c r="D83" s="106"/>
      <c r="E83" s="106"/>
      <c r="F83" s="106"/>
      <c r="G83" s="106" t="s">
        <v>59</v>
      </c>
      <c r="H83" s="105"/>
    </row>
    <row r="84" spans="1:8" ht="17.100000000000001" customHeight="1" thickBot="1" x14ac:dyDescent="0.3">
      <c r="A84" s="9" t="s">
        <v>60</v>
      </c>
      <c r="B84" s="107"/>
      <c r="C84" s="107"/>
      <c r="D84" s="107"/>
      <c r="E84" s="107"/>
      <c r="F84" s="107"/>
      <c r="G84" s="107"/>
      <c r="H84" s="105"/>
    </row>
    <row r="85" spans="1:8" ht="17.100000000000001" customHeight="1" x14ac:dyDescent="0.25"/>
    <row r="86" spans="1:8" ht="17.100000000000001" customHeight="1" x14ac:dyDescent="0.25"/>
    <row r="87" spans="1:8" ht="17.100000000000001" customHeight="1" x14ac:dyDescent="0.25"/>
  </sheetData>
  <mergeCells count="122">
    <mergeCell ref="A1:H2"/>
    <mergeCell ref="A3:A5"/>
    <mergeCell ref="B3:B5"/>
    <mergeCell ref="C3:C5"/>
    <mergeCell ref="D3:G3"/>
    <mergeCell ref="E4:E5"/>
    <mergeCell ref="F4:F5"/>
    <mergeCell ref="G4:G5"/>
    <mergeCell ref="H4:H5"/>
    <mergeCell ref="H10:H11"/>
    <mergeCell ref="B14:B15"/>
    <mergeCell ref="C14:C15"/>
    <mergeCell ref="D14:D15"/>
    <mergeCell ref="E14:E15"/>
    <mergeCell ref="F14:F15"/>
    <mergeCell ref="G14:G15"/>
    <mergeCell ref="H14:H15"/>
    <mergeCell ref="B10:B11"/>
    <mergeCell ref="C10:C11"/>
    <mergeCell ref="D10:D11"/>
    <mergeCell ref="E10:E11"/>
    <mergeCell ref="F10:F11"/>
    <mergeCell ref="G10:G11"/>
    <mergeCell ref="H20:H21"/>
    <mergeCell ref="B26:B27"/>
    <mergeCell ref="C26:C27"/>
    <mergeCell ref="D26:D27"/>
    <mergeCell ref="E26:E27"/>
    <mergeCell ref="F26:F27"/>
    <mergeCell ref="G26:G27"/>
    <mergeCell ref="H26:H27"/>
    <mergeCell ref="B20:B21"/>
    <mergeCell ref="C20:C21"/>
    <mergeCell ref="D20:D21"/>
    <mergeCell ref="E20:E21"/>
    <mergeCell ref="F20:F21"/>
    <mergeCell ref="G20:G21"/>
    <mergeCell ref="A36:A37"/>
    <mergeCell ref="B36:B37"/>
    <mergeCell ref="C36:C37"/>
    <mergeCell ref="D36:D37"/>
    <mergeCell ref="E36:E37"/>
    <mergeCell ref="F36:F37"/>
    <mergeCell ref="H29:H30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G36:G37"/>
    <mergeCell ref="H36:H37"/>
    <mergeCell ref="B39:B40"/>
    <mergeCell ref="C39:C40"/>
    <mergeCell ref="D39:D40"/>
    <mergeCell ref="E39:E40"/>
    <mergeCell ref="F39:F40"/>
    <mergeCell ref="G39:G40"/>
    <mergeCell ref="H39:H40"/>
    <mergeCell ref="H45:H46"/>
    <mergeCell ref="B49:B50"/>
    <mergeCell ref="C49:C50"/>
    <mergeCell ref="D49:D50"/>
    <mergeCell ref="E49:E50"/>
    <mergeCell ref="F49:F50"/>
    <mergeCell ref="G49:G50"/>
    <mergeCell ref="H49:H50"/>
    <mergeCell ref="B45:B46"/>
    <mergeCell ref="C45:C46"/>
    <mergeCell ref="D45:D46"/>
    <mergeCell ref="E45:E46"/>
    <mergeCell ref="F45:F46"/>
    <mergeCell ref="G45:G46"/>
    <mergeCell ref="H51:H52"/>
    <mergeCell ref="B60:B61"/>
    <mergeCell ref="C60:C61"/>
    <mergeCell ref="D60:D61"/>
    <mergeCell ref="E60:E61"/>
    <mergeCell ref="F60:F61"/>
    <mergeCell ref="G60:G61"/>
    <mergeCell ref="H60:H61"/>
    <mergeCell ref="B51:B52"/>
    <mergeCell ref="C51:C52"/>
    <mergeCell ref="D51:D52"/>
    <mergeCell ref="E51:E52"/>
    <mergeCell ref="F51:F52"/>
    <mergeCell ref="G51:G52"/>
    <mergeCell ref="H65:H66"/>
    <mergeCell ref="B74:B75"/>
    <mergeCell ref="C74:C75"/>
    <mergeCell ref="D74:D75"/>
    <mergeCell ref="E74:E75"/>
    <mergeCell ref="F74:F75"/>
    <mergeCell ref="G74:G75"/>
    <mergeCell ref="H74:H75"/>
    <mergeCell ref="B65:B66"/>
    <mergeCell ref="C65:C66"/>
    <mergeCell ref="D65:D66"/>
    <mergeCell ref="E65:E66"/>
    <mergeCell ref="F65:F66"/>
    <mergeCell ref="G65:G66"/>
    <mergeCell ref="H78:H79"/>
    <mergeCell ref="B83:B84"/>
    <mergeCell ref="C83:C84"/>
    <mergeCell ref="D83:D84"/>
    <mergeCell ref="E83:E84"/>
    <mergeCell ref="F83:F84"/>
    <mergeCell ref="G83:G84"/>
    <mergeCell ref="H83:H84"/>
    <mergeCell ref="B78:B79"/>
    <mergeCell ref="C78:C79"/>
    <mergeCell ref="D78:D79"/>
    <mergeCell ref="E78:E79"/>
    <mergeCell ref="F78:F79"/>
    <mergeCell ref="G78:G79"/>
  </mergeCells>
  <pageMargins left="0.7" right="0.7" top="0.75" bottom="0.75" header="0.3" footer="0.3"/>
  <pageSetup paperSize="9" scale="9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>
      <selection activeCell="H14" sqref="H14"/>
    </sheetView>
  </sheetViews>
  <sheetFormatPr defaultRowHeight="15" x14ac:dyDescent="0.25"/>
  <cols>
    <col min="3" max="3" width="15.28515625" customWidth="1"/>
    <col min="4" max="4" width="12.85546875" customWidth="1"/>
    <col min="5" max="5" width="13" customWidth="1"/>
    <col min="6" max="6" width="15" customWidth="1"/>
    <col min="7" max="7" width="12.42578125" bestFit="1" customWidth="1"/>
    <col min="8" max="9" width="12.42578125" customWidth="1"/>
    <col min="10" max="10" width="16.85546875" customWidth="1"/>
    <col min="11" max="11" width="12.5703125" customWidth="1"/>
  </cols>
  <sheetData>
    <row r="2" spans="2:10" x14ac:dyDescent="0.25">
      <c r="D2">
        <v>2020</v>
      </c>
    </row>
    <row r="3" spans="2:10" x14ac:dyDescent="0.25">
      <c r="D3" t="s">
        <v>111</v>
      </c>
      <c r="E3" t="s">
        <v>112</v>
      </c>
      <c r="F3" t="s">
        <v>113</v>
      </c>
      <c r="G3" t="s">
        <v>117</v>
      </c>
      <c r="H3" t="s">
        <v>118</v>
      </c>
    </row>
    <row r="4" spans="2:10" x14ac:dyDescent="0.25">
      <c r="C4">
        <v>111</v>
      </c>
      <c r="D4" s="60">
        <v>1685500</v>
      </c>
      <c r="E4" s="60">
        <f>214300+5781800+603120+268000</f>
        <v>6867220</v>
      </c>
      <c r="F4" s="60">
        <f>ROUND(15000/1.302,2)</f>
        <v>11520.74</v>
      </c>
    </row>
    <row r="5" spans="2:10" x14ac:dyDescent="0.25">
      <c r="C5">
        <v>119</v>
      </c>
      <c r="D5" s="60">
        <v>462700</v>
      </c>
      <c r="E5" s="60">
        <f>64718+1746030+182150+80900</f>
        <v>2073798</v>
      </c>
      <c r="F5" s="60">
        <f>15000-F4</f>
        <v>3479.26</v>
      </c>
    </row>
    <row r="6" spans="2:10" x14ac:dyDescent="0.25">
      <c r="C6">
        <v>112</v>
      </c>
      <c r="D6" s="60">
        <v>600</v>
      </c>
      <c r="E6" s="60"/>
      <c r="F6" s="60"/>
    </row>
    <row r="7" spans="2:10" x14ac:dyDescent="0.25">
      <c r="C7">
        <v>244</v>
      </c>
      <c r="D7" s="60">
        <f>168930+1508440-3750+358070-600+67520</f>
        <v>2098610</v>
      </c>
      <c r="E7" s="60">
        <f>132900+332700</f>
        <v>465600</v>
      </c>
      <c r="F7" s="60"/>
    </row>
    <row r="8" spans="2:10" x14ac:dyDescent="0.25">
      <c r="C8">
        <v>290</v>
      </c>
      <c r="D8" s="60">
        <v>3750</v>
      </c>
      <c r="E8" s="60"/>
      <c r="F8" s="60"/>
    </row>
    <row r="9" spans="2:10" x14ac:dyDescent="0.25">
      <c r="D9" s="60">
        <f>SUM(D4:D8)</f>
        <v>4251160</v>
      </c>
      <c r="E9" s="60">
        <f>SUM(E4:E8)</f>
        <v>9406618</v>
      </c>
      <c r="F9" s="60">
        <f>SUM(F4:F8)</f>
        <v>15000</v>
      </c>
      <c r="G9" s="61">
        <f>SUM(D9:F9)</f>
        <v>13672778</v>
      </c>
      <c r="H9" s="61">
        <f>G9+D10</f>
        <v>13858778</v>
      </c>
      <c r="I9" s="60"/>
      <c r="J9" s="60">
        <v>13672778</v>
      </c>
    </row>
    <row r="10" spans="2:10" x14ac:dyDescent="0.25">
      <c r="B10" t="s">
        <v>114</v>
      </c>
      <c r="C10">
        <v>244</v>
      </c>
      <c r="D10" s="60">
        <v>186000</v>
      </c>
    </row>
    <row r="11" spans="2:10" x14ac:dyDescent="0.25">
      <c r="B11" t="s">
        <v>116</v>
      </c>
    </row>
    <row r="12" spans="2:10" x14ac:dyDescent="0.25">
      <c r="B12" t="s">
        <v>115</v>
      </c>
      <c r="D12" s="60"/>
      <c r="H12" s="61">
        <f>D10+D7+E7</f>
        <v>2750210</v>
      </c>
    </row>
    <row r="14" spans="2:10" x14ac:dyDescent="0.25">
      <c r="H14" s="60">
        <f>H12-D10</f>
        <v>2564210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D3" sqref="D3"/>
    </sheetView>
  </sheetViews>
  <sheetFormatPr defaultRowHeight="15" x14ac:dyDescent="0.25"/>
  <cols>
    <col min="3" max="3" width="15.28515625" customWidth="1"/>
    <col min="4" max="4" width="12.85546875" customWidth="1"/>
    <col min="5" max="5" width="13" customWidth="1"/>
    <col min="6" max="6" width="15" customWidth="1"/>
    <col min="7" max="7" width="12.42578125" bestFit="1" customWidth="1"/>
    <col min="8" max="9" width="12.42578125" customWidth="1"/>
    <col min="10" max="10" width="14.140625" customWidth="1"/>
  </cols>
  <sheetData>
    <row r="2" spans="2:10" x14ac:dyDescent="0.25">
      <c r="D2">
        <v>2021</v>
      </c>
    </row>
    <row r="3" spans="2:10" x14ac:dyDescent="0.25">
      <c r="D3" t="s">
        <v>111</v>
      </c>
      <c r="E3" t="s">
        <v>112</v>
      </c>
      <c r="F3" t="s">
        <v>113</v>
      </c>
      <c r="G3" t="s">
        <v>117</v>
      </c>
      <c r="H3" t="s">
        <v>118</v>
      </c>
    </row>
    <row r="4" spans="2:10" x14ac:dyDescent="0.25">
      <c r="C4">
        <v>111</v>
      </c>
      <c r="D4" s="66">
        <v>1685500</v>
      </c>
      <c r="E4" s="60">
        <f>214300+5730000+603120+187200</f>
        <v>6734620</v>
      </c>
      <c r="F4" s="60">
        <f>ROUND(15000/1.302,2)</f>
        <v>11520.74</v>
      </c>
    </row>
    <row r="5" spans="2:10" x14ac:dyDescent="0.25">
      <c r="C5">
        <v>119</v>
      </c>
      <c r="D5" s="66">
        <v>462700</v>
      </c>
      <c r="E5" s="60">
        <f>64718+1728910+170800+52600</f>
        <v>2017028</v>
      </c>
      <c r="F5" s="60">
        <f>15000-F4</f>
        <v>3479.26</v>
      </c>
    </row>
    <row r="6" spans="2:10" x14ac:dyDescent="0.25">
      <c r="C6">
        <v>112</v>
      </c>
      <c r="D6" s="66">
        <v>600</v>
      </c>
      <c r="E6" s="60"/>
      <c r="F6" s="60"/>
    </row>
    <row r="7" spans="2:10" x14ac:dyDescent="0.25">
      <c r="C7">
        <v>244</v>
      </c>
      <c r="D7" s="60">
        <f>11580+1508440-3750+358070-600+67520-500000-181400-130000-458490</f>
        <v>671370</v>
      </c>
      <c r="E7" s="60">
        <f>132900+332700</f>
        <v>465600</v>
      </c>
      <c r="F7" s="60"/>
    </row>
    <row r="8" spans="2:10" x14ac:dyDescent="0.25">
      <c r="C8">
        <v>290</v>
      </c>
      <c r="D8" s="60">
        <v>3750</v>
      </c>
      <c r="E8" s="60"/>
      <c r="F8" s="60"/>
    </row>
    <row r="9" spans="2:10" x14ac:dyDescent="0.25">
      <c r="D9" s="60">
        <f>SUM(D4:D8)</f>
        <v>2823920</v>
      </c>
      <c r="E9" s="60">
        <f>SUM(E4:E8)</f>
        <v>9217248</v>
      </c>
      <c r="F9" s="60">
        <f>SUM(F4:F8)</f>
        <v>15000</v>
      </c>
      <c r="G9" s="61">
        <f>SUM(D9:F9)</f>
        <v>12056168</v>
      </c>
      <c r="H9" s="61">
        <f>G9+D10</f>
        <v>12242168</v>
      </c>
      <c r="I9" s="60"/>
      <c r="J9" s="60">
        <f>12106168-50000</f>
        <v>12056168</v>
      </c>
    </row>
    <row r="10" spans="2:10" x14ac:dyDescent="0.25">
      <c r="B10" t="s">
        <v>114</v>
      </c>
      <c r="C10">
        <v>244</v>
      </c>
      <c r="D10" s="60">
        <v>186000</v>
      </c>
    </row>
    <row r="11" spans="2:10" x14ac:dyDescent="0.25">
      <c r="B11" t="s">
        <v>116</v>
      </c>
    </row>
    <row r="12" spans="2:10" x14ac:dyDescent="0.25">
      <c r="B12" t="s">
        <v>115</v>
      </c>
      <c r="D12" s="60"/>
      <c r="H12" s="61">
        <f>D10+D7+E7</f>
        <v>1322970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D8" sqref="D8"/>
    </sheetView>
  </sheetViews>
  <sheetFormatPr defaultRowHeight="15" x14ac:dyDescent="0.25"/>
  <cols>
    <col min="3" max="3" width="15.28515625" customWidth="1"/>
    <col min="4" max="4" width="12.85546875" customWidth="1"/>
    <col min="5" max="5" width="13" customWidth="1"/>
    <col min="6" max="6" width="15" customWidth="1"/>
    <col min="7" max="7" width="12.42578125" bestFit="1" customWidth="1"/>
    <col min="8" max="9" width="12.42578125" customWidth="1"/>
    <col min="10" max="10" width="16.85546875" customWidth="1"/>
    <col min="11" max="11" width="12.5703125" customWidth="1"/>
  </cols>
  <sheetData>
    <row r="2" spans="2:10" x14ac:dyDescent="0.25">
      <c r="D2">
        <v>2022</v>
      </c>
    </row>
    <row r="3" spans="2:10" x14ac:dyDescent="0.25">
      <c r="D3" t="s">
        <v>111</v>
      </c>
      <c r="E3" t="s">
        <v>112</v>
      </c>
      <c r="F3" t="s">
        <v>113</v>
      </c>
      <c r="G3" t="s">
        <v>117</v>
      </c>
      <c r="H3" t="s">
        <v>118</v>
      </c>
    </row>
    <row r="4" spans="2:10" x14ac:dyDescent="0.25">
      <c r="C4">
        <v>111</v>
      </c>
      <c r="D4" s="60">
        <v>1685500</v>
      </c>
      <c r="E4" s="60">
        <f>214300+6011880+565400+187200</f>
        <v>6978780</v>
      </c>
      <c r="F4" s="60">
        <f>ROUND(15000/1.302,2)</f>
        <v>11520.74</v>
      </c>
    </row>
    <row r="5" spans="2:10" x14ac:dyDescent="0.25">
      <c r="C5">
        <v>119</v>
      </c>
      <c r="D5" s="60">
        <v>462700</v>
      </c>
      <c r="E5" s="60">
        <f>64718+728910+170800+52600</f>
        <v>1017028</v>
      </c>
      <c r="F5" s="60">
        <f>15000-F4</f>
        <v>3479.26</v>
      </c>
    </row>
    <row r="6" spans="2:10" x14ac:dyDescent="0.25">
      <c r="C6">
        <v>112</v>
      </c>
      <c r="D6" s="60">
        <v>600</v>
      </c>
      <c r="E6" s="60"/>
      <c r="F6" s="60"/>
    </row>
    <row r="7" spans="2:10" x14ac:dyDescent="0.25">
      <c r="C7">
        <v>244</v>
      </c>
      <c r="D7" s="60">
        <f>11580+1508440-3750+358070-600+67520-130000</f>
        <v>1811260</v>
      </c>
      <c r="E7" s="60">
        <f>132900+332700</f>
        <v>465600</v>
      </c>
      <c r="F7" s="60"/>
    </row>
    <row r="8" spans="2:10" x14ac:dyDescent="0.25">
      <c r="C8">
        <v>290</v>
      </c>
      <c r="D8" s="60">
        <v>3750</v>
      </c>
      <c r="E8" s="60"/>
      <c r="F8" s="60"/>
    </row>
    <row r="9" spans="2:10" x14ac:dyDescent="0.25">
      <c r="D9" s="60">
        <f>SUM(D4:D8)</f>
        <v>3963810</v>
      </c>
      <c r="E9" s="60">
        <f>SUM(E4:E8)</f>
        <v>8461408</v>
      </c>
      <c r="F9" s="60">
        <f>SUM(F4:F8)</f>
        <v>15000</v>
      </c>
      <c r="G9" s="61">
        <f>SUM(D9:F9)</f>
        <v>12440218</v>
      </c>
      <c r="H9" s="61">
        <f>G9+D10</f>
        <v>12626218</v>
      </c>
      <c r="I9" s="60"/>
      <c r="J9" s="60">
        <f>12490218-50000</f>
        <v>12440218</v>
      </c>
    </row>
    <row r="10" spans="2:10" x14ac:dyDescent="0.25">
      <c r="B10" t="s">
        <v>114</v>
      </c>
      <c r="C10">
        <v>244</v>
      </c>
      <c r="D10" s="60">
        <v>186000</v>
      </c>
    </row>
    <row r="11" spans="2:10" x14ac:dyDescent="0.25">
      <c r="B11" t="s">
        <v>116</v>
      </c>
    </row>
    <row r="12" spans="2:10" x14ac:dyDescent="0.25">
      <c r="B12" t="s">
        <v>115</v>
      </c>
      <c r="D12" s="60"/>
      <c r="H12" s="61">
        <f>D10+D7+E7</f>
        <v>2462860</v>
      </c>
      <c r="J12" s="60">
        <f>J9-G9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стр.1</vt:lpstr>
      <vt:lpstr>2020-2022</vt:lpstr>
      <vt:lpstr>закупка</vt:lpstr>
      <vt:lpstr>2021</vt:lpstr>
      <vt:lpstr>2022</vt:lpstr>
      <vt:lpstr>Лист6</vt:lpstr>
      <vt:lpstr>Лист7</vt:lpstr>
      <vt:lpstr>Лист8</vt:lpstr>
      <vt:lpstr>'2020-2022'!Область_печати</vt:lpstr>
      <vt:lpstr>'2021'!Область_печати</vt:lpstr>
      <vt:lpstr>'2022'!Область_печати</vt:lpstr>
      <vt:lpstr>закупка!Область_печати</vt:lpstr>
      <vt:lpstr>стр.1!Область_печати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roma26102610@outlook.com</cp:lastModifiedBy>
  <cp:lastPrinted>2020-01-14T16:56:47Z</cp:lastPrinted>
  <dcterms:created xsi:type="dcterms:W3CDTF">2020-01-10T09:12:32Z</dcterms:created>
  <dcterms:modified xsi:type="dcterms:W3CDTF">2020-01-14T16:59:04Z</dcterms:modified>
</cp:coreProperties>
</file>